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MATERIALES\AppData\Local\Microsoft\Windows\Burn\Burn\"/>
    </mc:Choice>
  </mc:AlternateContent>
  <xr:revisionPtr revIDLastSave="0" documentId="8_{13EAE55B-3A27-41EF-AFAE-ACDDE09787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spc" sheetId="3" r:id="rId1"/>
    <sheet name="PAA 2022" sheetId="2" r:id="rId2"/>
  </sheets>
  <definedNames>
    <definedName name="_xlnm.Print_Titles" localSheetId="1">'PAA 2022'!$5:$5</definedName>
    <definedName name="_xlnm.Print_Titles" localSheetId="0">sspc!$8:$8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93" i="3" l="1"/>
  <c r="U194" i="3"/>
  <c r="U195" i="3"/>
  <c r="U196" i="3"/>
  <c r="U197" i="3"/>
  <c r="U198" i="3"/>
  <c r="U199" i="3"/>
  <c r="U200" i="3"/>
  <c r="U201" i="3"/>
  <c r="U202" i="3"/>
  <c r="U203" i="3"/>
  <c r="U204" i="3"/>
  <c r="U205" i="3"/>
  <c r="U206" i="3"/>
  <c r="U207" i="3"/>
  <c r="U208" i="3"/>
  <c r="U209" i="3"/>
  <c r="U210" i="3"/>
  <c r="U211" i="3"/>
  <c r="U212" i="3"/>
  <c r="U213" i="3"/>
  <c r="U214" i="3"/>
  <c r="U215" i="3"/>
  <c r="U216" i="3"/>
  <c r="U217" i="3"/>
  <c r="U218" i="3"/>
  <c r="U219" i="3"/>
  <c r="U220" i="3"/>
  <c r="U221" i="3"/>
  <c r="U222" i="3"/>
  <c r="U223" i="3"/>
  <c r="U224" i="3"/>
  <c r="U225" i="3"/>
  <c r="U226" i="3"/>
  <c r="U227" i="3"/>
  <c r="U228" i="3"/>
  <c r="U229" i="3"/>
  <c r="U230" i="3"/>
  <c r="U231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193" i="3"/>
  <c r="M194" i="3"/>
  <c r="M195" i="3"/>
  <c r="M196" i="3"/>
  <c r="M197" i="3"/>
  <c r="M198" i="3"/>
  <c r="M199" i="3"/>
  <c r="M200" i="3"/>
  <c r="M201" i="3"/>
  <c r="M202" i="3"/>
  <c r="U192" i="3"/>
  <c r="M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192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133" i="3"/>
  <c r="U134" i="3"/>
  <c r="U135" i="3"/>
  <c r="U136" i="3"/>
  <c r="U137" i="3"/>
  <c r="U138" i="3"/>
  <c r="U139" i="3"/>
  <c r="U140" i="3"/>
  <c r="U141" i="3"/>
  <c r="U142" i="3"/>
  <c r="U143" i="3"/>
  <c r="U144" i="3"/>
  <c r="U145" i="3"/>
  <c r="U146" i="3"/>
  <c r="U147" i="3"/>
  <c r="U148" i="3"/>
  <c r="U149" i="3"/>
  <c r="U150" i="3"/>
  <c r="U151" i="3"/>
  <c r="U152" i="3"/>
  <c r="U153" i="3"/>
  <c r="U154" i="3"/>
  <c r="U155" i="3"/>
  <c r="U156" i="3"/>
  <c r="U157" i="3"/>
  <c r="U158" i="3"/>
  <c r="U159" i="3"/>
  <c r="U160" i="3"/>
  <c r="U161" i="3"/>
  <c r="U162" i="3"/>
  <c r="U163" i="3"/>
  <c r="U164" i="3"/>
  <c r="U165" i="3"/>
  <c r="U166" i="3"/>
  <c r="U167" i="3"/>
  <c r="U168" i="3"/>
  <c r="U169" i="3"/>
  <c r="U170" i="3"/>
  <c r="U171" i="3"/>
  <c r="U172" i="3"/>
  <c r="U173" i="3"/>
  <c r="U174" i="3"/>
  <c r="U175" i="3"/>
  <c r="U176" i="3"/>
  <c r="U177" i="3"/>
  <c r="U178" i="3"/>
  <c r="U179" i="3"/>
  <c r="U180" i="3"/>
  <c r="U181" i="3"/>
  <c r="U182" i="3"/>
  <c r="U183" i="3"/>
  <c r="U184" i="3"/>
  <c r="U185" i="3"/>
  <c r="U186" i="3"/>
  <c r="U187" i="3"/>
  <c r="U188" i="3"/>
  <c r="U189" i="3"/>
  <c r="U190" i="3"/>
  <c r="U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19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20" i="3"/>
  <c r="G119" i="3"/>
  <c r="AC241" i="3"/>
  <c r="AC242" i="3"/>
  <c r="AC243" i="3"/>
  <c r="AC240" i="3"/>
  <c r="K241" i="3"/>
  <c r="K242" i="3"/>
  <c r="K243" i="3"/>
  <c r="K240" i="3"/>
  <c r="G241" i="3"/>
  <c r="G242" i="3"/>
  <c r="G243" i="3"/>
  <c r="G240" i="3"/>
  <c r="J237" i="3"/>
  <c r="L237" i="3"/>
  <c r="N237" i="3"/>
  <c r="N236" i="3" s="1"/>
  <c r="N232" i="3" s="1"/>
  <c r="P237" i="3"/>
  <c r="P236" i="3" s="1"/>
  <c r="P232" i="3" s="1"/>
  <c r="P248" i="3" s="1"/>
  <c r="R237" i="3"/>
  <c r="T237" i="3"/>
  <c r="T236" i="3" s="1"/>
  <c r="T232" i="3" s="1"/>
  <c r="T248" i="3" s="1"/>
  <c r="V237" i="3"/>
  <c r="V236" i="3" s="1"/>
  <c r="V232" i="3" s="1"/>
  <c r="X237" i="3"/>
  <c r="Z237" i="3"/>
  <c r="AB237" i="3"/>
  <c r="AB236" i="3" s="1"/>
  <c r="AB232" i="3" s="1"/>
  <c r="AB248" i="3" s="1"/>
  <c r="AD237" i="3"/>
  <c r="G238" i="3"/>
  <c r="K235" i="3"/>
  <c r="I235" i="3"/>
  <c r="G235" i="3"/>
  <c r="K239" i="3" l="1"/>
  <c r="X236" i="3"/>
  <c r="X232" i="3" s="1"/>
  <c r="X248" i="3" s="1"/>
  <c r="Z236" i="3"/>
  <c r="Z232" i="3" s="1"/>
  <c r="Z248" i="3" s="1"/>
  <c r="R236" i="3"/>
  <c r="R232" i="3" s="1"/>
  <c r="R248" i="3" s="1"/>
  <c r="J236" i="3"/>
  <c r="J232" i="3" s="1"/>
  <c r="J248" i="3" s="1"/>
  <c r="G116" i="3" l="1"/>
  <c r="I116" i="3" s="1"/>
  <c r="K116" i="3" s="1"/>
  <c r="M116" i="3" s="1"/>
  <c r="O116" i="3" s="1"/>
  <c r="Q116" i="3" s="1"/>
  <c r="S116" i="3" s="1"/>
  <c r="U116" i="3" s="1"/>
  <c r="W116" i="3" s="1"/>
  <c r="Y116" i="3" s="1"/>
  <c r="AA116" i="3" s="1"/>
  <c r="AC116" i="3" s="1"/>
  <c r="I115" i="3"/>
  <c r="K115" i="3" s="1"/>
  <c r="M115" i="3" s="1"/>
  <c r="O115" i="3" s="1"/>
  <c r="Q115" i="3" s="1"/>
  <c r="S115" i="3" s="1"/>
  <c r="U115" i="3" s="1"/>
  <c r="W115" i="3" s="1"/>
  <c r="Y115" i="3" s="1"/>
  <c r="AA115" i="3" s="1"/>
  <c r="AC115" i="3" s="1"/>
  <c r="G115" i="3"/>
  <c r="U109" i="3"/>
  <c r="U110" i="3"/>
  <c r="U111" i="3"/>
  <c r="U112" i="3"/>
  <c r="M109" i="3"/>
  <c r="M110" i="3"/>
  <c r="M111" i="3"/>
  <c r="M112" i="3"/>
  <c r="H54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54" i="3"/>
  <c r="G55" i="3"/>
  <c r="G56" i="3"/>
  <c r="G57" i="3"/>
  <c r="G58" i="3"/>
  <c r="G59" i="3"/>
  <c r="G60" i="3"/>
  <c r="G61" i="3"/>
  <c r="G62" i="3"/>
  <c r="G81" i="3"/>
  <c r="G82" i="3"/>
  <c r="G83" i="3"/>
  <c r="G84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9" i="3"/>
  <c r="G110" i="3"/>
  <c r="G111" i="3"/>
  <c r="G112" i="3"/>
  <c r="U13" i="3" l="1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4" i="3"/>
  <c r="V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4" i="3"/>
  <c r="N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3" i="3"/>
  <c r="M14" i="3"/>
  <c r="M15" i="3"/>
  <c r="M16" i="3"/>
  <c r="M17" i="3"/>
  <c r="M18" i="3"/>
  <c r="M19" i="3"/>
  <c r="U12" i="3"/>
  <c r="M1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13" i="3"/>
  <c r="G14" i="3"/>
  <c r="G15" i="3"/>
  <c r="G16" i="3"/>
  <c r="G17" i="3"/>
  <c r="G18" i="3"/>
  <c r="G19" i="3"/>
  <c r="G20" i="3"/>
  <c r="G21" i="3"/>
  <c r="G22" i="3"/>
  <c r="G12" i="3"/>
  <c r="F235" i="3" l="1"/>
  <c r="F238" i="3"/>
  <c r="H238" i="3" s="1"/>
  <c r="H237" i="3" s="1"/>
  <c r="F237" i="3" l="1"/>
  <c r="X235" i="3"/>
  <c r="P235" i="3"/>
  <c r="AD235" i="3"/>
  <c r="AD234" i="3" s="1"/>
  <c r="V235" i="3"/>
  <c r="N235" i="3"/>
  <c r="J235" i="3"/>
  <c r="M235" i="3" s="1"/>
  <c r="F233" i="3"/>
  <c r="AB235" i="3"/>
  <c r="T235" i="3"/>
  <c r="Z235" i="3"/>
  <c r="R235" i="3"/>
  <c r="L235" i="3"/>
  <c r="H235" i="3"/>
  <c r="H233" i="3" s="1"/>
  <c r="F247" i="3"/>
  <c r="F246" i="3" s="1"/>
  <c r="F245" i="3"/>
  <c r="F241" i="3"/>
  <c r="F242" i="3"/>
  <c r="F243" i="3"/>
  <c r="F240" i="3"/>
  <c r="L242" i="3" l="1"/>
  <c r="AD242" i="3"/>
  <c r="H242" i="3"/>
  <c r="AD241" i="3"/>
  <c r="L241" i="3"/>
  <c r="H241" i="3"/>
  <c r="AD243" i="3"/>
  <c r="H243" i="3"/>
  <c r="L243" i="3"/>
  <c r="AD240" i="3"/>
  <c r="H240" i="3"/>
  <c r="L240" i="3"/>
  <c r="F244" i="3"/>
  <c r="H244" i="3" s="1"/>
  <c r="H245" i="3"/>
  <c r="F239" i="3"/>
  <c r="F236" i="3" s="1"/>
  <c r="F232" i="3" s="1"/>
  <c r="F223" i="3"/>
  <c r="F224" i="3"/>
  <c r="F225" i="3"/>
  <c r="F226" i="3"/>
  <c r="F227" i="3"/>
  <c r="F228" i="3"/>
  <c r="F229" i="3"/>
  <c r="F230" i="3"/>
  <c r="F231" i="3"/>
  <c r="F222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119" i="3"/>
  <c r="L239" i="3" l="1"/>
  <c r="L236" i="3" s="1"/>
  <c r="L232" i="3" s="1"/>
  <c r="L248" i="3" s="1"/>
  <c r="H239" i="3"/>
  <c r="H236" i="3" s="1"/>
  <c r="H232" i="3" s="1"/>
  <c r="H218" i="3"/>
  <c r="V218" i="3"/>
  <c r="N218" i="3"/>
  <c r="H206" i="3"/>
  <c r="V206" i="3"/>
  <c r="N206" i="3"/>
  <c r="H198" i="3"/>
  <c r="V198" i="3"/>
  <c r="N198" i="3"/>
  <c r="V189" i="3"/>
  <c r="N189" i="3"/>
  <c r="H189" i="3"/>
  <c r="H181" i="3"/>
  <c r="V181" i="3"/>
  <c r="N181" i="3"/>
  <c r="H173" i="3"/>
  <c r="V173" i="3"/>
  <c r="N173" i="3"/>
  <c r="H165" i="3"/>
  <c r="V165" i="3"/>
  <c r="N165" i="3"/>
  <c r="H157" i="3"/>
  <c r="V157" i="3"/>
  <c r="N157" i="3"/>
  <c r="H149" i="3"/>
  <c r="V149" i="3"/>
  <c r="N149" i="3"/>
  <c r="H141" i="3"/>
  <c r="V141" i="3"/>
  <c r="N141" i="3"/>
  <c r="V129" i="3"/>
  <c r="N129" i="3"/>
  <c r="H129" i="3"/>
  <c r="H121" i="3"/>
  <c r="V121" i="3"/>
  <c r="N121" i="3"/>
  <c r="H221" i="3"/>
  <c r="N221" i="3"/>
  <c r="V221" i="3"/>
  <c r="H213" i="3"/>
  <c r="N213" i="3"/>
  <c r="V213" i="3"/>
  <c r="H209" i="3"/>
  <c r="N209" i="3"/>
  <c r="V209" i="3"/>
  <c r="H201" i="3"/>
  <c r="V201" i="3"/>
  <c r="N201" i="3"/>
  <c r="H193" i="3"/>
  <c r="V193" i="3"/>
  <c r="N193" i="3"/>
  <c r="H184" i="3"/>
  <c r="N184" i="3"/>
  <c r="V184" i="3"/>
  <c r="H176" i="3"/>
  <c r="V176" i="3"/>
  <c r="N176" i="3"/>
  <c r="V168" i="3"/>
  <c r="N168" i="3"/>
  <c r="H168" i="3"/>
  <c r="H160" i="3"/>
  <c r="N160" i="3"/>
  <c r="V160" i="3"/>
  <c r="H152" i="3"/>
  <c r="N152" i="3"/>
  <c r="V152" i="3"/>
  <c r="H144" i="3"/>
  <c r="V144" i="3"/>
  <c r="N144" i="3"/>
  <c r="H140" i="3"/>
  <c r="V140" i="3"/>
  <c r="N140" i="3"/>
  <c r="H132" i="3"/>
  <c r="N132" i="3"/>
  <c r="V132" i="3"/>
  <c r="H124" i="3"/>
  <c r="V124" i="3"/>
  <c r="N124" i="3"/>
  <c r="H229" i="3"/>
  <c r="N229" i="3"/>
  <c r="V229" i="3"/>
  <c r="H216" i="3"/>
  <c r="V216" i="3"/>
  <c r="N216" i="3"/>
  <c r="H212" i="3"/>
  <c r="V212" i="3"/>
  <c r="N212" i="3"/>
  <c r="H204" i="3"/>
  <c r="V204" i="3"/>
  <c r="N204" i="3"/>
  <c r="H196" i="3"/>
  <c r="V196" i="3"/>
  <c r="N196" i="3"/>
  <c r="V187" i="3"/>
  <c r="N187" i="3"/>
  <c r="H187" i="3"/>
  <c r="H175" i="3"/>
  <c r="V175" i="3"/>
  <c r="N175" i="3"/>
  <c r="H167" i="3"/>
  <c r="V167" i="3"/>
  <c r="N167" i="3"/>
  <c r="H163" i="3"/>
  <c r="V163" i="3"/>
  <c r="N163" i="3"/>
  <c r="V151" i="3"/>
  <c r="N151" i="3"/>
  <c r="H151" i="3"/>
  <c r="H143" i="3"/>
  <c r="V143" i="3"/>
  <c r="N143" i="3"/>
  <c r="H135" i="3"/>
  <c r="V135" i="3"/>
  <c r="N135" i="3"/>
  <c r="H127" i="3"/>
  <c r="V127" i="3"/>
  <c r="N127" i="3"/>
  <c r="H222" i="3"/>
  <c r="V222" i="3"/>
  <c r="N222" i="3"/>
  <c r="V119" i="3"/>
  <c r="N119" i="3"/>
  <c r="H119" i="3"/>
  <c r="H214" i="3"/>
  <c r="V214" i="3"/>
  <c r="N214" i="3"/>
  <c r="H210" i="3"/>
  <c r="V210" i="3"/>
  <c r="N210" i="3"/>
  <c r="H202" i="3"/>
  <c r="V202" i="3"/>
  <c r="N202" i="3"/>
  <c r="H194" i="3"/>
  <c r="V194" i="3"/>
  <c r="N194" i="3"/>
  <c r="H185" i="3"/>
  <c r="V185" i="3"/>
  <c r="N185" i="3"/>
  <c r="H177" i="3"/>
  <c r="V177" i="3"/>
  <c r="N177" i="3"/>
  <c r="H169" i="3"/>
  <c r="V169" i="3"/>
  <c r="N169" i="3"/>
  <c r="H161" i="3"/>
  <c r="V161" i="3"/>
  <c r="N161" i="3"/>
  <c r="H153" i="3"/>
  <c r="V153" i="3"/>
  <c r="N153" i="3"/>
  <c r="H145" i="3"/>
  <c r="V145" i="3"/>
  <c r="N145" i="3"/>
  <c r="H137" i="3"/>
  <c r="V137" i="3"/>
  <c r="N137" i="3"/>
  <c r="H133" i="3"/>
  <c r="V133" i="3"/>
  <c r="N133" i="3"/>
  <c r="H125" i="3"/>
  <c r="V125" i="3"/>
  <c r="N125" i="3"/>
  <c r="H230" i="3"/>
  <c r="V230" i="3"/>
  <c r="N230" i="3"/>
  <c r="V226" i="3"/>
  <c r="H226" i="3"/>
  <c r="N226" i="3"/>
  <c r="H217" i="3"/>
  <c r="N217" i="3"/>
  <c r="V217" i="3"/>
  <c r="H205" i="3"/>
  <c r="N205" i="3"/>
  <c r="V205" i="3"/>
  <c r="H197" i="3"/>
  <c r="V197" i="3"/>
  <c r="N197" i="3"/>
  <c r="H188" i="3"/>
  <c r="V188" i="3"/>
  <c r="N188" i="3"/>
  <c r="N180" i="3"/>
  <c r="V180" i="3"/>
  <c r="H180" i="3"/>
  <c r="H172" i="3"/>
  <c r="V172" i="3"/>
  <c r="N172" i="3"/>
  <c r="H164" i="3"/>
  <c r="N164" i="3"/>
  <c r="V164" i="3"/>
  <c r="H156" i="3"/>
  <c r="V156" i="3"/>
  <c r="N156" i="3"/>
  <c r="H148" i="3"/>
  <c r="N148" i="3"/>
  <c r="V148" i="3"/>
  <c r="H136" i="3"/>
  <c r="N136" i="3"/>
  <c r="V136" i="3"/>
  <c r="H128" i="3"/>
  <c r="N128" i="3"/>
  <c r="V128" i="3"/>
  <c r="H120" i="3"/>
  <c r="V120" i="3"/>
  <c r="N120" i="3"/>
  <c r="H225" i="3"/>
  <c r="N225" i="3"/>
  <c r="V225" i="3"/>
  <c r="AD239" i="3"/>
  <c r="AD236" i="3" s="1"/>
  <c r="AD232" i="3" s="1"/>
  <c r="AD248" i="3" s="1"/>
  <c r="H220" i="3"/>
  <c r="V220" i="3"/>
  <c r="N220" i="3"/>
  <c r="V208" i="3"/>
  <c r="N208" i="3"/>
  <c r="H208" i="3"/>
  <c r="H200" i="3"/>
  <c r="V200" i="3"/>
  <c r="N200" i="3"/>
  <c r="V192" i="3"/>
  <c r="H192" i="3"/>
  <c r="N192" i="3"/>
  <c r="N191" i="3" s="1"/>
  <c r="H183" i="3"/>
  <c r="V183" i="3"/>
  <c r="N183" i="3"/>
  <c r="H179" i="3"/>
  <c r="V179" i="3"/>
  <c r="N179" i="3"/>
  <c r="H171" i="3"/>
  <c r="V171" i="3"/>
  <c r="N171" i="3"/>
  <c r="V159" i="3"/>
  <c r="N159" i="3"/>
  <c r="H159" i="3"/>
  <c r="H155" i="3"/>
  <c r="V155" i="3"/>
  <c r="N155" i="3"/>
  <c r="H147" i="3"/>
  <c r="V147" i="3"/>
  <c r="N147" i="3"/>
  <c r="H139" i="3"/>
  <c r="V139" i="3"/>
  <c r="N139" i="3"/>
  <c r="H131" i="3"/>
  <c r="V131" i="3"/>
  <c r="N131" i="3"/>
  <c r="H123" i="3"/>
  <c r="V123" i="3"/>
  <c r="N123" i="3"/>
  <c r="H228" i="3"/>
  <c r="V228" i="3"/>
  <c r="N228" i="3"/>
  <c r="H224" i="3"/>
  <c r="V224" i="3"/>
  <c r="N224" i="3"/>
  <c r="H219" i="3"/>
  <c r="N219" i="3"/>
  <c r="V219" i="3"/>
  <c r="N215" i="3"/>
  <c r="H215" i="3"/>
  <c r="V215" i="3"/>
  <c r="H211" i="3"/>
  <c r="N211" i="3"/>
  <c r="V211" i="3"/>
  <c r="N207" i="3"/>
  <c r="V207" i="3"/>
  <c r="H207" i="3"/>
  <c r="H203" i="3"/>
  <c r="N203" i="3"/>
  <c r="V203" i="3"/>
  <c r="H199" i="3"/>
  <c r="V199" i="3"/>
  <c r="N199" i="3"/>
  <c r="H195" i="3"/>
  <c r="V195" i="3"/>
  <c r="N195" i="3"/>
  <c r="V190" i="3"/>
  <c r="N190" i="3"/>
  <c r="H190" i="3"/>
  <c r="H186" i="3"/>
  <c r="V186" i="3"/>
  <c r="N186" i="3"/>
  <c r="H182" i="3"/>
  <c r="V182" i="3"/>
  <c r="N182" i="3"/>
  <c r="H178" i="3"/>
  <c r="V178" i="3"/>
  <c r="N178" i="3"/>
  <c r="V174" i="3"/>
  <c r="N174" i="3"/>
  <c r="H174" i="3"/>
  <c r="H170" i="3"/>
  <c r="V170" i="3"/>
  <c r="N170" i="3"/>
  <c r="H166" i="3"/>
  <c r="V166" i="3"/>
  <c r="N166" i="3"/>
  <c r="H162" i="3"/>
  <c r="V162" i="3"/>
  <c r="N162" i="3"/>
  <c r="V158" i="3"/>
  <c r="N158" i="3"/>
  <c r="H158" i="3"/>
  <c r="H154" i="3"/>
  <c r="V154" i="3"/>
  <c r="N154" i="3"/>
  <c r="V150" i="3"/>
  <c r="N150" i="3"/>
  <c r="H150" i="3"/>
  <c r="H146" i="3"/>
  <c r="V146" i="3"/>
  <c r="N146" i="3"/>
  <c r="H142" i="3"/>
  <c r="V142" i="3"/>
  <c r="N142" i="3"/>
  <c r="V138" i="3"/>
  <c r="N138" i="3"/>
  <c r="H138" i="3"/>
  <c r="H134" i="3"/>
  <c r="V134" i="3"/>
  <c r="N134" i="3"/>
  <c r="H130" i="3"/>
  <c r="V130" i="3"/>
  <c r="N130" i="3"/>
  <c r="H126" i="3"/>
  <c r="V126" i="3"/>
  <c r="N126" i="3"/>
  <c r="H122" i="3"/>
  <c r="V122" i="3"/>
  <c r="N122" i="3"/>
  <c r="H231" i="3"/>
  <c r="N231" i="3"/>
  <c r="V231" i="3"/>
  <c r="H227" i="3"/>
  <c r="N227" i="3"/>
  <c r="V227" i="3"/>
  <c r="H223" i="3"/>
  <c r="N223" i="3"/>
  <c r="V223" i="3"/>
  <c r="F118" i="3"/>
  <c r="F191" i="3"/>
  <c r="V191" i="3" l="1"/>
  <c r="H118" i="3"/>
  <c r="H191" i="3"/>
  <c r="V118" i="3"/>
  <c r="N118" i="3"/>
  <c r="F117" i="3"/>
  <c r="F115" i="3"/>
  <c r="F116" i="3"/>
  <c r="H116" i="3" s="1"/>
  <c r="J116" i="3" s="1"/>
  <c r="L116" i="3" s="1"/>
  <c r="N116" i="3" s="1"/>
  <c r="P116" i="3" s="1"/>
  <c r="R116" i="3" s="1"/>
  <c r="T116" i="3" s="1"/>
  <c r="V116" i="3" s="1"/>
  <c r="X116" i="3" s="1"/>
  <c r="Z116" i="3" s="1"/>
  <c r="AB116" i="3" s="1"/>
  <c r="AD116" i="3" s="1"/>
  <c r="J115" i="3" l="1"/>
  <c r="H115" i="3"/>
  <c r="H114" i="3" s="1"/>
  <c r="F110" i="3"/>
  <c r="F111" i="3"/>
  <c r="F112" i="3"/>
  <c r="F109" i="3"/>
  <c r="H109" i="3" l="1"/>
  <c r="N109" i="3"/>
  <c r="V109" i="3"/>
  <c r="H112" i="3"/>
  <c r="N112" i="3"/>
  <c r="V112" i="3"/>
  <c r="V111" i="3"/>
  <c r="N111" i="3"/>
  <c r="H111" i="3"/>
  <c r="J114" i="3"/>
  <c r="L115" i="3"/>
  <c r="N115" i="3" s="1"/>
  <c r="P115" i="3" s="1"/>
  <c r="R115" i="3" s="1"/>
  <c r="T115" i="3" s="1"/>
  <c r="V115" i="3" s="1"/>
  <c r="X115" i="3" s="1"/>
  <c r="Z115" i="3" s="1"/>
  <c r="AB115" i="3" s="1"/>
  <c r="AD115" i="3" s="1"/>
  <c r="V110" i="3"/>
  <c r="N110" i="3"/>
  <c r="H110" i="3"/>
  <c r="F108" i="3"/>
  <c r="H108" i="3" l="1"/>
  <c r="L114" i="3"/>
  <c r="J113" i="3"/>
  <c r="V108" i="3"/>
  <c r="N108" i="3"/>
  <c r="F107" i="3"/>
  <c r="F87" i="3"/>
  <c r="H87" i="3" s="1"/>
  <c r="F88" i="3"/>
  <c r="H88" i="3" s="1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86" i="3"/>
  <c r="H86" i="3" s="1"/>
  <c r="H105" i="3" l="1"/>
  <c r="N105" i="3"/>
  <c r="V105" i="3"/>
  <c r="H100" i="3"/>
  <c r="N100" i="3"/>
  <c r="V100" i="3"/>
  <c r="H103" i="3"/>
  <c r="V103" i="3"/>
  <c r="N103" i="3"/>
  <c r="H91" i="3"/>
  <c r="V91" i="3"/>
  <c r="N91" i="3"/>
  <c r="H106" i="3"/>
  <c r="V106" i="3"/>
  <c r="N106" i="3"/>
  <c r="H102" i="3"/>
  <c r="V102" i="3"/>
  <c r="N102" i="3"/>
  <c r="H107" i="3"/>
  <c r="V107" i="3"/>
  <c r="N107" i="3"/>
  <c r="H104" i="3"/>
  <c r="N104" i="3"/>
  <c r="V104" i="3"/>
  <c r="H101" i="3"/>
  <c r="V101" i="3"/>
  <c r="N101" i="3"/>
  <c r="H99" i="3"/>
  <c r="N99" i="3"/>
  <c r="V99" i="3"/>
  <c r="H97" i="3"/>
  <c r="N97" i="3"/>
  <c r="V97" i="3"/>
  <c r="H96" i="3"/>
  <c r="V96" i="3"/>
  <c r="N96" i="3"/>
  <c r="H95" i="3"/>
  <c r="N95" i="3"/>
  <c r="V95" i="3"/>
  <c r="H98" i="3"/>
  <c r="V98" i="3"/>
  <c r="N98" i="3"/>
  <c r="H94" i="3"/>
  <c r="V94" i="3"/>
  <c r="N94" i="3"/>
  <c r="H93" i="3"/>
  <c r="V93" i="3"/>
  <c r="N93" i="3"/>
  <c r="H92" i="3"/>
  <c r="V92" i="3"/>
  <c r="N92" i="3"/>
  <c r="H90" i="3"/>
  <c r="V90" i="3"/>
  <c r="N90" i="3"/>
  <c r="H89" i="3"/>
  <c r="N89" i="3"/>
  <c r="V89" i="3"/>
  <c r="N114" i="3"/>
  <c r="L113" i="3"/>
  <c r="N88" i="3"/>
  <c r="V88" i="3"/>
  <c r="N87" i="3"/>
  <c r="V87" i="3"/>
  <c r="N86" i="3"/>
  <c r="V86" i="3"/>
  <c r="F85" i="3"/>
  <c r="H85" i="3" s="1"/>
  <c r="P114" i="3" l="1"/>
  <c r="N113" i="3"/>
  <c r="N85" i="3"/>
  <c r="V85" i="3"/>
  <c r="F79" i="3"/>
  <c r="H79" i="3" s="1"/>
  <c r="F80" i="3"/>
  <c r="H80" i="3" s="1"/>
  <c r="F81" i="3"/>
  <c r="H81" i="3" s="1"/>
  <c r="F82" i="3"/>
  <c r="H82" i="3" s="1"/>
  <c r="F83" i="3"/>
  <c r="H83" i="3" s="1"/>
  <c r="F84" i="3"/>
  <c r="H84" i="3" s="1"/>
  <c r="F75" i="3"/>
  <c r="H75" i="3" s="1"/>
  <c r="F76" i="3"/>
  <c r="H76" i="3" s="1"/>
  <c r="F77" i="3"/>
  <c r="H77" i="3" s="1"/>
  <c r="F78" i="3"/>
  <c r="H78" i="3" s="1"/>
  <c r="F74" i="3"/>
  <c r="H74" i="3" s="1"/>
  <c r="F65" i="3"/>
  <c r="H65" i="3" s="1"/>
  <c r="F66" i="3"/>
  <c r="H66" i="3" s="1"/>
  <c r="F67" i="3"/>
  <c r="H67" i="3" s="1"/>
  <c r="F68" i="3"/>
  <c r="H68" i="3" s="1"/>
  <c r="F69" i="3"/>
  <c r="H69" i="3" s="1"/>
  <c r="F70" i="3"/>
  <c r="H70" i="3" s="1"/>
  <c r="F71" i="3"/>
  <c r="H71" i="3" s="1"/>
  <c r="F72" i="3"/>
  <c r="H72" i="3" s="1"/>
  <c r="F73" i="3"/>
  <c r="H73" i="3" s="1"/>
  <c r="F56" i="3"/>
  <c r="F57" i="3"/>
  <c r="F58" i="3"/>
  <c r="F59" i="3"/>
  <c r="F60" i="3"/>
  <c r="F61" i="3"/>
  <c r="F62" i="3"/>
  <c r="F63" i="3"/>
  <c r="F64" i="3"/>
  <c r="H64" i="3" s="1"/>
  <c r="F55" i="3"/>
  <c r="H60" i="3" l="1"/>
  <c r="V60" i="3"/>
  <c r="N60" i="3"/>
  <c r="H63" i="3"/>
  <c r="V63" i="3"/>
  <c r="N63" i="3"/>
  <c r="H62" i="3"/>
  <c r="V62" i="3"/>
  <c r="N62" i="3"/>
  <c r="H61" i="3"/>
  <c r="V61" i="3"/>
  <c r="N61" i="3"/>
  <c r="H59" i="3"/>
  <c r="V59" i="3"/>
  <c r="N59" i="3"/>
  <c r="H58" i="3"/>
  <c r="V58" i="3"/>
  <c r="N58" i="3"/>
  <c r="H57" i="3"/>
  <c r="V57" i="3"/>
  <c r="N57" i="3"/>
  <c r="H56" i="3"/>
  <c r="V56" i="3"/>
  <c r="N56" i="3"/>
  <c r="H55" i="3"/>
  <c r="V55" i="3"/>
  <c r="N55" i="3"/>
  <c r="R114" i="3"/>
  <c r="P113" i="3"/>
  <c r="N77" i="3"/>
  <c r="V77" i="3"/>
  <c r="N82" i="3"/>
  <c r="V82" i="3"/>
  <c r="V83" i="3"/>
  <c r="N83" i="3"/>
  <c r="N81" i="3"/>
  <c r="V81" i="3"/>
  <c r="V76" i="3"/>
  <c r="N76" i="3"/>
  <c r="N84" i="3"/>
  <c r="V84" i="3"/>
  <c r="N78" i="3"/>
  <c r="V78" i="3"/>
  <c r="V80" i="3"/>
  <c r="N80" i="3"/>
  <c r="V79" i="3"/>
  <c r="N79" i="3"/>
  <c r="V75" i="3"/>
  <c r="N75" i="3"/>
  <c r="N74" i="3"/>
  <c r="V74" i="3"/>
  <c r="N73" i="3"/>
  <c r="V73" i="3"/>
  <c r="V72" i="3"/>
  <c r="N72" i="3"/>
  <c r="V71" i="3"/>
  <c r="N71" i="3"/>
  <c r="N70" i="3"/>
  <c r="V70" i="3"/>
  <c r="N69" i="3"/>
  <c r="V69" i="3"/>
  <c r="N68" i="3"/>
  <c r="V68" i="3"/>
  <c r="V66" i="3"/>
  <c r="N66" i="3"/>
  <c r="V65" i="3"/>
  <c r="N65" i="3"/>
  <c r="V64" i="3"/>
  <c r="N64" i="3"/>
  <c r="V67" i="3"/>
  <c r="N67" i="3"/>
  <c r="F42" i="3"/>
  <c r="F43" i="3"/>
  <c r="F44" i="3"/>
  <c r="F34" i="3"/>
  <c r="F35" i="3"/>
  <c r="F36" i="3"/>
  <c r="F37" i="3"/>
  <c r="F38" i="3"/>
  <c r="F39" i="3"/>
  <c r="F40" i="3"/>
  <c r="F41" i="3"/>
  <c r="F45" i="3"/>
  <c r="F46" i="3"/>
  <c r="F47" i="3"/>
  <c r="F48" i="3"/>
  <c r="F49" i="3"/>
  <c r="F50" i="3"/>
  <c r="F51" i="3"/>
  <c r="F5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12" i="3"/>
  <c r="V12" i="3" l="1"/>
  <c r="N12" i="3"/>
  <c r="H12" i="3"/>
  <c r="V39" i="3"/>
  <c r="N39" i="3"/>
  <c r="H39" i="3"/>
  <c r="V35" i="3"/>
  <c r="N35" i="3"/>
  <c r="H35" i="3"/>
  <c r="V34" i="3"/>
  <c r="N34" i="3"/>
  <c r="H34" i="3"/>
  <c r="V16" i="3"/>
  <c r="N16" i="3"/>
  <c r="H16" i="3"/>
  <c r="V44" i="3"/>
  <c r="N44" i="3"/>
  <c r="H44" i="3"/>
  <c r="N43" i="3"/>
  <c r="V43" i="3"/>
  <c r="H43" i="3"/>
  <c r="N52" i="3"/>
  <c r="V52" i="3"/>
  <c r="H52" i="3"/>
  <c r="N51" i="3"/>
  <c r="V51" i="3"/>
  <c r="H51" i="3"/>
  <c r="V50" i="3"/>
  <c r="N50" i="3"/>
  <c r="H50" i="3"/>
  <c r="V49" i="3"/>
  <c r="N49" i="3"/>
  <c r="H49" i="3"/>
  <c r="V48" i="3"/>
  <c r="N48" i="3"/>
  <c r="H48" i="3"/>
  <c r="V47" i="3"/>
  <c r="N47" i="3"/>
  <c r="H47" i="3"/>
  <c r="N46" i="3"/>
  <c r="V46" i="3"/>
  <c r="H46" i="3"/>
  <c r="V45" i="3"/>
  <c r="N45" i="3"/>
  <c r="H45" i="3"/>
  <c r="V42" i="3"/>
  <c r="N42" i="3"/>
  <c r="H42" i="3"/>
  <c r="V41" i="3"/>
  <c r="N41" i="3"/>
  <c r="H41" i="3"/>
  <c r="V40" i="3"/>
  <c r="N40" i="3"/>
  <c r="H40" i="3"/>
  <c r="V38" i="3"/>
  <c r="N38" i="3"/>
  <c r="H38" i="3"/>
  <c r="V37" i="3"/>
  <c r="N37" i="3"/>
  <c r="H37" i="3"/>
  <c r="V36" i="3"/>
  <c r="N36" i="3"/>
  <c r="H36" i="3"/>
  <c r="N33" i="3"/>
  <c r="V33" i="3"/>
  <c r="H33" i="3"/>
  <c r="V32" i="3"/>
  <c r="N32" i="3"/>
  <c r="H32" i="3"/>
  <c r="V31" i="3"/>
  <c r="N31" i="3"/>
  <c r="H31" i="3"/>
  <c r="N30" i="3"/>
  <c r="V30" i="3"/>
  <c r="H30" i="3"/>
  <c r="V29" i="3"/>
  <c r="N29" i="3"/>
  <c r="H29" i="3"/>
  <c r="V28" i="3"/>
  <c r="N28" i="3"/>
  <c r="H28" i="3"/>
  <c r="V27" i="3"/>
  <c r="N27" i="3"/>
  <c r="H27" i="3"/>
  <c r="V26" i="3"/>
  <c r="N26" i="3"/>
  <c r="H26" i="3"/>
  <c r="N25" i="3"/>
  <c r="V25" i="3"/>
  <c r="H25" i="3"/>
  <c r="V21" i="3"/>
  <c r="N21" i="3"/>
  <c r="H21" i="3"/>
  <c r="V24" i="3"/>
  <c r="N24" i="3"/>
  <c r="H24" i="3"/>
  <c r="N23" i="3"/>
  <c r="V23" i="3"/>
  <c r="H23" i="3"/>
  <c r="V22" i="3"/>
  <c r="N22" i="3"/>
  <c r="H22" i="3"/>
  <c r="V19" i="3"/>
  <c r="N19" i="3"/>
  <c r="H19" i="3"/>
  <c r="N18" i="3"/>
  <c r="V18" i="3"/>
  <c r="H18" i="3"/>
  <c r="V20" i="3"/>
  <c r="N20" i="3"/>
  <c r="H20" i="3"/>
  <c r="N17" i="3"/>
  <c r="V17" i="3"/>
  <c r="H17" i="3"/>
  <c r="V15" i="3"/>
  <c r="N15" i="3"/>
  <c r="H15" i="3"/>
  <c r="V14" i="3"/>
  <c r="N14" i="3"/>
  <c r="H14" i="3"/>
  <c r="V13" i="3"/>
  <c r="N13" i="3"/>
  <c r="H13" i="3"/>
  <c r="R113" i="3"/>
  <c r="T114" i="3"/>
  <c r="AB234" i="3"/>
  <c r="Z234" i="3"/>
  <c r="X234" i="3"/>
  <c r="V234" i="3"/>
  <c r="T234" i="3"/>
  <c r="R234" i="3"/>
  <c r="P234" i="3"/>
  <c r="N234" i="3"/>
  <c r="L234" i="3"/>
  <c r="F11" i="3"/>
  <c r="H11" i="3" l="1"/>
  <c r="N11" i="3"/>
  <c r="V11" i="3"/>
  <c r="V114" i="3"/>
  <c r="T113" i="3"/>
  <c r="F53" i="3"/>
  <c r="V53" i="3" l="1"/>
  <c r="H53" i="3"/>
  <c r="H10" i="3"/>
  <c r="X114" i="3"/>
  <c r="V113" i="3"/>
  <c r="F10" i="3"/>
  <c r="F9" i="3" s="1"/>
  <c r="F248" i="3" s="1"/>
  <c r="V10" i="3"/>
  <c r="N53" i="3"/>
  <c r="N10" i="3" s="1"/>
  <c r="Z114" i="3" l="1"/>
  <c r="X113" i="3"/>
  <c r="T53" i="2"/>
  <c r="AD49" i="2"/>
  <c r="F50" i="2"/>
  <c r="F49" i="2" s="1"/>
  <c r="D50" i="2"/>
  <c r="AB49" i="2"/>
  <c r="Z49" i="2"/>
  <c r="X49" i="2"/>
  <c r="V49" i="2"/>
  <c r="T49" i="2"/>
  <c r="R49" i="2"/>
  <c r="P49" i="2"/>
  <c r="N49" i="2"/>
  <c r="L49" i="2"/>
  <c r="J49" i="2"/>
  <c r="H49" i="2"/>
  <c r="F204" i="2"/>
  <c r="F203" i="2" s="1"/>
  <c r="D204" i="2"/>
  <c r="AB203" i="2"/>
  <c r="Z203" i="2"/>
  <c r="X203" i="2"/>
  <c r="V203" i="2"/>
  <c r="T203" i="2"/>
  <c r="R203" i="2"/>
  <c r="P203" i="2"/>
  <c r="N203" i="2"/>
  <c r="L203" i="2"/>
  <c r="J203" i="2"/>
  <c r="H203" i="2"/>
  <c r="H177" i="2"/>
  <c r="F178" i="2"/>
  <c r="F177" i="2" s="1"/>
  <c r="AB114" i="3" l="1"/>
  <c r="Z113" i="3"/>
  <c r="AB128" i="2"/>
  <c r="Z128" i="2"/>
  <c r="X128" i="2"/>
  <c r="V128" i="2"/>
  <c r="T128" i="2"/>
  <c r="R128" i="2"/>
  <c r="P128" i="2"/>
  <c r="N128" i="2"/>
  <c r="L128" i="2"/>
  <c r="J128" i="2"/>
  <c r="H128" i="2"/>
  <c r="AD113" i="2"/>
  <c r="AB113" i="2"/>
  <c r="Z113" i="2"/>
  <c r="X113" i="2"/>
  <c r="V113" i="2"/>
  <c r="T113" i="2"/>
  <c r="R113" i="2"/>
  <c r="P113" i="2"/>
  <c r="N113" i="2"/>
  <c r="L113" i="2"/>
  <c r="J113" i="2"/>
  <c r="H113" i="2"/>
  <c r="AD108" i="2"/>
  <c r="AB108" i="2"/>
  <c r="Z108" i="2"/>
  <c r="X108" i="2"/>
  <c r="V108" i="2"/>
  <c r="T108" i="2"/>
  <c r="R108" i="2"/>
  <c r="P108" i="2"/>
  <c r="N108" i="2"/>
  <c r="L108" i="2"/>
  <c r="J108" i="2"/>
  <c r="H108" i="2"/>
  <c r="AD87" i="2"/>
  <c r="AB87" i="2"/>
  <c r="Z87" i="2"/>
  <c r="X87" i="2"/>
  <c r="V87" i="2"/>
  <c r="T87" i="2"/>
  <c r="R87" i="2"/>
  <c r="P87" i="2"/>
  <c r="N87" i="2"/>
  <c r="L87" i="2"/>
  <c r="J87" i="2"/>
  <c r="H87" i="2"/>
  <c r="AD85" i="2"/>
  <c r="AB85" i="2"/>
  <c r="Z85" i="2"/>
  <c r="X85" i="2"/>
  <c r="V85" i="2"/>
  <c r="T85" i="2"/>
  <c r="R85" i="2"/>
  <c r="P85" i="2"/>
  <c r="N85" i="2"/>
  <c r="L85" i="2"/>
  <c r="J85" i="2"/>
  <c r="H85" i="2"/>
  <c r="F86" i="2"/>
  <c r="F85" i="2" s="1"/>
  <c r="AD74" i="2"/>
  <c r="AD73" i="2" s="1"/>
  <c r="AB74" i="2"/>
  <c r="AB73" i="2" s="1"/>
  <c r="Z74" i="2"/>
  <c r="Z73" i="2" s="1"/>
  <c r="X74" i="2"/>
  <c r="X73" i="2" s="1"/>
  <c r="V74" i="2"/>
  <c r="V73" i="2" s="1"/>
  <c r="T74" i="2"/>
  <c r="T73" i="2" s="1"/>
  <c r="R74" i="2"/>
  <c r="R73" i="2" s="1"/>
  <c r="P74" i="2"/>
  <c r="P73" i="2" s="1"/>
  <c r="N74" i="2"/>
  <c r="N73" i="2" s="1"/>
  <c r="L74" i="2"/>
  <c r="L73" i="2" s="1"/>
  <c r="J74" i="2"/>
  <c r="J73" i="2" s="1"/>
  <c r="H74" i="2"/>
  <c r="H73" i="2" s="1"/>
  <c r="AD65" i="2"/>
  <c r="AB65" i="2"/>
  <c r="Z65" i="2"/>
  <c r="X65" i="2"/>
  <c r="V65" i="2"/>
  <c r="T65" i="2"/>
  <c r="R65" i="2"/>
  <c r="P65" i="2"/>
  <c r="N65" i="2"/>
  <c r="L65" i="2"/>
  <c r="J65" i="2"/>
  <c r="H65" i="2"/>
  <c r="AD53" i="2"/>
  <c r="AB53" i="2"/>
  <c r="Z53" i="2"/>
  <c r="X53" i="2"/>
  <c r="V53" i="2"/>
  <c r="R53" i="2"/>
  <c r="P53" i="2"/>
  <c r="N53" i="2"/>
  <c r="L53" i="2"/>
  <c r="J53" i="2"/>
  <c r="H53" i="2"/>
  <c r="AD8" i="2"/>
  <c r="AB8" i="2"/>
  <c r="Z8" i="2"/>
  <c r="X8" i="2"/>
  <c r="V8" i="2"/>
  <c r="T8" i="2"/>
  <c r="R8" i="2"/>
  <c r="P8" i="2"/>
  <c r="N8" i="2"/>
  <c r="L8" i="2"/>
  <c r="J8" i="2"/>
  <c r="H8" i="2"/>
  <c r="H220" i="2"/>
  <c r="AD114" i="3" l="1"/>
  <c r="AD113" i="3" s="1"/>
  <c r="AB113" i="3"/>
  <c r="F226" i="2"/>
  <c r="D226" i="2"/>
  <c r="AD225" i="2"/>
  <c r="AB225" i="2"/>
  <c r="Z225" i="2"/>
  <c r="X225" i="2"/>
  <c r="V225" i="2"/>
  <c r="T225" i="2"/>
  <c r="R225" i="2"/>
  <c r="P225" i="2"/>
  <c r="N225" i="2"/>
  <c r="L225" i="2"/>
  <c r="J225" i="2"/>
  <c r="H225" i="2"/>
  <c r="F225" i="2" l="1"/>
  <c r="AD214" i="2" l="1"/>
  <c r="AB214" i="2"/>
  <c r="Z214" i="2"/>
  <c r="X214" i="2"/>
  <c r="V214" i="2"/>
  <c r="T214" i="2"/>
  <c r="R214" i="2"/>
  <c r="P214" i="2"/>
  <c r="N214" i="2"/>
  <c r="L214" i="2"/>
  <c r="J214" i="2"/>
  <c r="H214" i="2"/>
  <c r="D228" i="2"/>
  <c r="D223" i="2"/>
  <c r="D221" i="2"/>
  <c r="D218" i="2"/>
  <c r="D217" i="2"/>
  <c r="D216" i="2"/>
  <c r="D215" i="2"/>
  <c r="F218" i="2"/>
  <c r="D213" i="2"/>
  <c r="AD181" i="2" l="1"/>
  <c r="AB181" i="2"/>
  <c r="Z181" i="2"/>
  <c r="X181" i="2"/>
  <c r="V181" i="2"/>
  <c r="T181" i="2"/>
  <c r="R181" i="2"/>
  <c r="P181" i="2"/>
  <c r="N181" i="2"/>
  <c r="L181" i="2"/>
  <c r="J181" i="2"/>
  <c r="H181" i="2"/>
  <c r="F183" i="2"/>
  <c r="D183" i="2"/>
  <c r="AD175" i="2"/>
  <c r="AB175" i="2"/>
  <c r="Z175" i="2"/>
  <c r="X175" i="2"/>
  <c r="V175" i="2"/>
  <c r="T175" i="2"/>
  <c r="R175" i="2"/>
  <c r="P175" i="2"/>
  <c r="N175" i="2"/>
  <c r="L175" i="2"/>
  <c r="J175" i="2"/>
  <c r="H175" i="2"/>
  <c r="AD165" i="2"/>
  <c r="AB165" i="2"/>
  <c r="Z165" i="2"/>
  <c r="X165" i="2"/>
  <c r="V165" i="2"/>
  <c r="T165" i="2"/>
  <c r="R165" i="2"/>
  <c r="P165" i="2"/>
  <c r="N165" i="2"/>
  <c r="L165" i="2"/>
  <c r="J165" i="2"/>
  <c r="H165" i="2"/>
  <c r="F157" i="2"/>
  <c r="F156" i="2" s="1"/>
  <c r="D157" i="2"/>
  <c r="AD156" i="2"/>
  <c r="AB156" i="2"/>
  <c r="Z156" i="2"/>
  <c r="X156" i="2"/>
  <c r="V156" i="2"/>
  <c r="T156" i="2"/>
  <c r="R156" i="2"/>
  <c r="P156" i="2"/>
  <c r="N156" i="2"/>
  <c r="L156" i="2"/>
  <c r="J156" i="2"/>
  <c r="H156" i="2"/>
  <c r="F143" i="2"/>
  <c r="F144" i="2"/>
  <c r="D143" i="2"/>
  <c r="D144" i="2"/>
  <c r="F133" i="2"/>
  <c r="D133" i="2"/>
  <c r="F132" i="2"/>
  <c r="D132" i="2"/>
  <c r="F130" i="2"/>
  <c r="F131" i="2"/>
  <c r="D130" i="2"/>
  <c r="D131" i="2"/>
  <c r="AD123" i="2"/>
  <c r="AB123" i="2"/>
  <c r="Z123" i="2"/>
  <c r="X123" i="2"/>
  <c r="V123" i="2"/>
  <c r="T123" i="2"/>
  <c r="R123" i="2"/>
  <c r="P123" i="2"/>
  <c r="N123" i="2"/>
  <c r="L123" i="2"/>
  <c r="J123" i="2"/>
  <c r="H123" i="2"/>
  <c r="F125" i="2"/>
  <c r="D125" i="2"/>
  <c r="D110" i="2"/>
  <c r="F110" i="2"/>
  <c r="F111" i="2"/>
  <c r="D111" i="2"/>
  <c r="D109" i="2"/>
  <c r="F112" i="2"/>
  <c r="D112" i="2"/>
  <c r="F91" i="2"/>
  <c r="D91" i="2"/>
  <c r="F190" i="2" l="1"/>
  <c r="F188" i="2"/>
  <c r="R126" i="2"/>
  <c r="AD119" i="2"/>
  <c r="AB119" i="2"/>
  <c r="Z119" i="2"/>
  <c r="F173" i="2" l="1"/>
  <c r="AD189" i="2"/>
  <c r="AD167" i="2"/>
  <c r="AB167" i="2"/>
  <c r="Z167" i="2"/>
  <c r="X167" i="2"/>
  <c r="V167" i="2"/>
  <c r="T167" i="2"/>
  <c r="R167" i="2"/>
  <c r="P167" i="2"/>
  <c r="N167" i="2"/>
  <c r="L167" i="2"/>
  <c r="J167" i="2"/>
  <c r="H167" i="2"/>
  <c r="F168" i="2"/>
  <c r="F167" i="2" l="1"/>
  <c r="AD209" i="2" l="1"/>
  <c r="AB209" i="2"/>
  <c r="Z209" i="2"/>
  <c r="X209" i="2"/>
  <c r="V209" i="2"/>
  <c r="T209" i="2"/>
  <c r="R209" i="2"/>
  <c r="P209" i="2"/>
  <c r="N209" i="2"/>
  <c r="L209" i="2"/>
  <c r="J209" i="2"/>
  <c r="H209" i="2"/>
  <c r="F77" i="2" l="1"/>
  <c r="F76" i="2"/>
  <c r="D77" i="2"/>
  <c r="D76" i="2"/>
  <c r="AD198" i="2" l="1"/>
  <c r="AB198" i="2"/>
  <c r="Z198" i="2"/>
  <c r="X198" i="2"/>
  <c r="V198" i="2"/>
  <c r="T198" i="2"/>
  <c r="R198" i="2"/>
  <c r="P198" i="2"/>
  <c r="N198" i="2"/>
  <c r="L198" i="2"/>
  <c r="J198" i="2"/>
  <c r="H198" i="2"/>
  <c r="AD194" i="2"/>
  <c r="AB194" i="2"/>
  <c r="Z194" i="2"/>
  <c r="X194" i="2"/>
  <c r="V194" i="2"/>
  <c r="T194" i="2"/>
  <c r="R194" i="2"/>
  <c r="P194" i="2"/>
  <c r="N194" i="2"/>
  <c r="L194" i="2"/>
  <c r="J194" i="2"/>
  <c r="H194" i="2"/>
  <c r="F217" i="2"/>
  <c r="F216" i="2"/>
  <c r="F215" i="2"/>
  <c r="AD135" i="2"/>
  <c r="AB135" i="2"/>
  <c r="Z135" i="2"/>
  <c r="X135" i="2"/>
  <c r="V135" i="2"/>
  <c r="T135" i="2"/>
  <c r="R135" i="2"/>
  <c r="P135" i="2"/>
  <c r="N135" i="2"/>
  <c r="L135" i="2"/>
  <c r="J135" i="2"/>
  <c r="H135" i="2"/>
  <c r="AD126" i="2"/>
  <c r="AB126" i="2"/>
  <c r="Z126" i="2"/>
  <c r="X126" i="2"/>
  <c r="V126" i="2"/>
  <c r="T126" i="2"/>
  <c r="P126" i="2"/>
  <c r="N126" i="2"/>
  <c r="L126" i="2"/>
  <c r="J126" i="2"/>
  <c r="H126" i="2"/>
  <c r="F214" i="2" l="1"/>
  <c r="X119" i="2"/>
  <c r="V119" i="2"/>
  <c r="T119" i="2"/>
  <c r="R119" i="2"/>
  <c r="P119" i="2"/>
  <c r="N119" i="2"/>
  <c r="L119" i="2"/>
  <c r="J119" i="2"/>
  <c r="H119" i="2"/>
  <c r="AD106" i="2" l="1"/>
  <c r="AB106" i="2"/>
  <c r="Z106" i="2"/>
  <c r="X106" i="2"/>
  <c r="V106" i="2"/>
  <c r="T106" i="2"/>
  <c r="R106" i="2"/>
  <c r="P106" i="2"/>
  <c r="N106" i="2"/>
  <c r="L106" i="2"/>
  <c r="J106" i="2"/>
  <c r="H106" i="2"/>
  <c r="AD89" i="2"/>
  <c r="AB89" i="2"/>
  <c r="Z89" i="2"/>
  <c r="X89" i="2"/>
  <c r="V89" i="2"/>
  <c r="T89" i="2"/>
  <c r="R89" i="2"/>
  <c r="P89" i="2"/>
  <c r="N89" i="2"/>
  <c r="L89" i="2"/>
  <c r="J89" i="2"/>
  <c r="H89" i="2"/>
  <c r="F97" i="2"/>
  <c r="D97" i="2"/>
  <c r="F95" i="2"/>
  <c r="F92" i="2"/>
  <c r="D95" i="2"/>
  <c r="D92" i="2"/>
  <c r="N98" i="2" l="1"/>
  <c r="F99" i="2"/>
  <c r="D99" i="2"/>
  <c r="AD98" i="2" l="1"/>
  <c r="J98" i="2"/>
  <c r="R98" i="2"/>
  <c r="L98" i="2"/>
  <c r="V98" i="2"/>
  <c r="H98" i="2"/>
  <c r="P98" i="2"/>
  <c r="X98" i="2"/>
  <c r="AB98" i="2"/>
  <c r="Z98" i="2"/>
  <c r="T98" i="2"/>
  <c r="F98" i="2"/>
  <c r="F71" i="2" l="1"/>
  <c r="D71" i="2"/>
  <c r="F32" i="2"/>
  <c r="D32" i="2"/>
  <c r="F48" i="2"/>
  <c r="D48" i="2"/>
  <c r="F47" i="2"/>
  <c r="D47" i="2"/>
  <c r="F45" i="2"/>
  <c r="D45" i="2"/>
  <c r="F46" i="2"/>
  <c r="F44" i="2"/>
  <c r="F43" i="2"/>
  <c r="F42" i="2"/>
  <c r="F41" i="2"/>
  <c r="D46" i="2"/>
  <c r="D44" i="2"/>
  <c r="D43" i="2"/>
  <c r="D42" i="2"/>
  <c r="D41" i="2"/>
  <c r="F37" i="2" l="1"/>
  <c r="D37" i="2"/>
  <c r="F40" i="2"/>
  <c r="F39" i="2"/>
  <c r="D40" i="2"/>
  <c r="D39" i="2"/>
  <c r="F28" i="2" l="1"/>
  <c r="D28" i="2"/>
  <c r="F26" i="2"/>
  <c r="F25" i="2"/>
  <c r="D26" i="2"/>
  <c r="D25" i="2"/>
  <c r="F17" i="2"/>
  <c r="F16" i="2"/>
  <c r="P177" i="2" l="1"/>
  <c r="AD158" i="2" l="1"/>
  <c r="AB158" i="2"/>
  <c r="Z158" i="2"/>
  <c r="X158" i="2"/>
  <c r="V158" i="2"/>
  <c r="T158" i="2"/>
  <c r="R158" i="2"/>
  <c r="P158" i="2"/>
  <c r="N158" i="2"/>
  <c r="L158" i="2"/>
  <c r="J158" i="2"/>
  <c r="H158" i="2"/>
  <c r="D159" i="2"/>
  <c r="F60" i="2"/>
  <c r="F59" i="2"/>
  <c r="F58" i="2"/>
  <c r="F57" i="2"/>
  <c r="D60" i="2"/>
  <c r="D59" i="2"/>
  <c r="D58" i="2"/>
  <c r="D57" i="2"/>
  <c r="F62" i="2" l="1"/>
  <c r="F61" i="2"/>
  <c r="F56" i="2"/>
  <c r="F55" i="2"/>
  <c r="F54" i="2"/>
  <c r="D62" i="2"/>
  <c r="D61" i="2"/>
  <c r="D56" i="2"/>
  <c r="D55" i="2"/>
  <c r="D54" i="2"/>
  <c r="F38" i="2"/>
  <c r="D38" i="2"/>
  <c r="F36" i="2"/>
  <c r="D36" i="2"/>
  <c r="F35" i="2"/>
  <c r="D35" i="2"/>
  <c r="F34" i="2"/>
  <c r="D34" i="2"/>
  <c r="F33" i="2"/>
  <c r="D33" i="2"/>
  <c r="F31" i="2"/>
  <c r="D31" i="2"/>
  <c r="F30" i="2"/>
  <c r="D30" i="2"/>
  <c r="F29" i="2"/>
  <c r="D29" i="2"/>
  <c r="F27" i="2"/>
  <c r="D27" i="2"/>
  <c r="F24" i="2"/>
  <c r="D24" i="2"/>
  <c r="F23" i="2"/>
  <c r="D23" i="2"/>
  <c r="F22" i="2"/>
  <c r="D22" i="2"/>
  <c r="F9" i="2"/>
  <c r="F10" i="2"/>
  <c r="F11" i="2"/>
  <c r="F12" i="2"/>
  <c r="F13" i="2"/>
  <c r="F14" i="2"/>
  <c r="F15" i="2"/>
  <c r="F18" i="2"/>
  <c r="D19" i="2"/>
  <c r="F19" i="2"/>
  <c r="D20" i="2"/>
  <c r="F20" i="2"/>
  <c r="D21" i="2"/>
  <c r="F21" i="2"/>
  <c r="D120" i="2"/>
  <c r="F53" i="2" l="1"/>
  <c r="F8" i="2"/>
  <c r="F176" i="2"/>
  <c r="F175" i="2" s="1"/>
  <c r="F96" i="2"/>
  <c r="F94" i="2"/>
  <c r="F93" i="2"/>
  <c r="F90" i="2"/>
  <c r="F89" i="2" l="1"/>
  <c r="AD177" i="2"/>
  <c r="AB177" i="2"/>
  <c r="Z177" i="2"/>
  <c r="X177" i="2"/>
  <c r="V177" i="2"/>
  <c r="T177" i="2"/>
  <c r="R177" i="2"/>
  <c r="N177" i="2"/>
  <c r="L177" i="2"/>
  <c r="J177" i="2"/>
  <c r="F124" i="2"/>
  <c r="F117" i="2"/>
  <c r="F116" i="2"/>
  <c r="F114" i="2"/>
  <c r="F113" i="2" s="1"/>
  <c r="F109" i="2"/>
  <c r="F108" i="2" s="1"/>
  <c r="F123" i="2" l="1"/>
  <c r="D94" i="2"/>
  <c r="AD160" i="2"/>
  <c r="AB160" i="2"/>
  <c r="Z160" i="2"/>
  <c r="X160" i="2"/>
  <c r="V160" i="2"/>
  <c r="T160" i="2"/>
  <c r="R160" i="2"/>
  <c r="P160" i="2"/>
  <c r="N160" i="2"/>
  <c r="L160" i="2"/>
  <c r="J160" i="2"/>
  <c r="H160" i="2"/>
  <c r="AD146" i="2"/>
  <c r="AD118" i="2" s="1"/>
  <c r="AB146" i="2"/>
  <c r="AB118" i="2" s="1"/>
  <c r="Z146" i="2"/>
  <c r="Z118" i="2" s="1"/>
  <c r="X146" i="2"/>
  <c r="X118" i="2" s="1"/>
  <c r="V146" i="2"/>
  <c r="V118" i="2" s="1"/>
  <c r="T146" i="2"/>
  <c r="T118" i="2" s="1"/>
  <c r="R146" i="2"/>
  <c r="R118" i="2" s="1"/>
  <c r="P146" i="2"/>
  <c r="P118" i="2" s="1"/>
  <c r="N146" i="2"/>
  <c r="N118" i="2" s="1"/>
  <c r="L146" i="2"/>
  <c r="L118" i="2" s="1"/>
  <c r="J146" i="2"/>
  <c r="J118" i="2" s="1"/>
  <c r="H146" i="2"/>
  <c r="H118" i="2" s="1"/>
  <c r="F228" i="2" l="1"/>
  <c r="AD227" i="2"/>
  <c r="AD224" i="2" s="1"/>
  <c r="AB227" i="2"/>
  <c r="AB224" i="2" s="1"/>
  <c r="Z227" i="2"/>
  <c r="Z224" i="2" s="1"/>
  <c r="X227" i="2"/>
  <c r="X224" i="2" s="1"/>
  <c r="V227" i="2"/>
  <c r="V224" i="2" s="1"/>
  <c r="T227" i="2"/>
  <c r="T224" i="2" s="1"/>
  <c r="R227" i="2"/>
  <c r="R224" i="2" s="1"/>
  <c r="P227" i="2"/>
  <c r="P224" i="2" s="1"/>
  <c r="N227" i="2"/>
  <c r="N224" i="2" s="1"/>
  <c r="L227" i="2"/>
  <c r="L224" i="2" s="1"/>
  <c r="J227" i="2"/>
  <c r="J224" i="2" s="1"/>
  <c r="H227" i="2"/>
  <c r="H224" i="2" s="1"/>
  <c r="F223" i="2"/>
  <c r="AD222" i="2"/>
  <c r="AB222" i="2"/>
  <c r="Z222" i="2"/>
  <c r="X222" i="2"/>
  <c r="V222" i="2"/>
  <c r="T222" i="2"/>
  <c r="R222" i="2"/>
  <c r="P222" i="2"/>
  <c r="N222" i="2"/>
  <c r="L222" i="2"/>
  <c r="J222" i="2"/>
  <c r="H222" i="2"/>
  <c r="F221" i="2"/>
  <c r="AD220" i="2"/>
  <c r="AB220" i="2"/>
  <c r="Z220" i="2"/>
  <c r="X220" i="2"/>
  <c r="V220" i="2"/>
  <c r="T220" i="2"/>
  <c r="R220" i="2"/>
  <c r="P220" i="2"/>
  <c r="N220" i="2"/>
  <c r="L220" i="2"/>
  <c r="J220" i="2"/>
  <c r="F213" i="2"/>
  <c r="F212" i="2" s="1"/>
  <c r="AD212" i="2"/>
  <c r="AD208" i="2" s="1"/>
  <c r="AB212" i="2"/>
  <c r="AB208" i="2" s="1"/>
  <c r="Z212" i="2"/>
  <c r="Z208" i="2" s="1"/>
  <c r="X212" i="2"/>
  <c r="X208" i="2" s="1"/>
  <c r="V212" i="2"/>
  <c r="V208" i="2" s="1"/>
  <c r="T212" i="2"/>
  <c r="T208" i="2" s="1"/>
  <c r="R212" i="2"/>
  <c r="R208" i="2" s="1"/>
  <c r="P212" i="2"/>
  <c r="P208" i="2" s="1"/>
  <c r="N212" i="2"/>
  <c r="N208" i="2" s="1"/>
  <c r="L212" i="2"/>
  <c r="L208" i="2" s="1"/>
  <c r="J212" i="2"/>
  <c r="J208" i="2" s="1"/>
  <c r="H212" i="2"/>
  <c r="F211" i="2"/>
  <c r="D211" i="2"/>
  <c r="F210" i="2"/>
  <c r="D210" i="2"/>
  <c r="F206" i="2"/>
  <c r="F205" i="2" s="1"/>
  <c r="D206" i="2"/>
  <c r="AD205" i="2"/>
  <c r="AB205" i="2"/>
  <c r="Z205" i="2"/>
  <c r="X205" i="2"/>
  <c r="V205" i="2"/>
  <c r="T205" i="2"/>
  <c r="R205" i="2"/>
  <c r="P205" i="2"/>
  <c r="N205" i="2"/>
  <c r="L205" i="2"/>
  <c r="J205" i="2"/>
  <c r="H205" i="2"/>
  <c r="F202" i="2"/>
  <c r="D202" i="2"/>
  <c r="F201" i="2"/>
  <c r="D201" i="2"/>
  <c r="F200" i="2"/>
  <c r="D200" i="2"/>
  <c r="F199" i="2"/>
  <c r="D199" i="2"/>
  <c r="F197" i="2"/>
  <c r="F196" i="2" s="1"/>
  <c r="AD196" i="2"/>
  <c r="AB196" i="2"/>
  <c r="Z196" i="2"/>
  <c r="X196" i="2"/>
  <c r="V196" i="2"/>
  <c r="T196" i="2"/>
  <c r="R196" i="2"/>
  <c r="P196" i="2"/>
  <c r="N196" i="2"/>
  <c r="L196" i="2"/>
  <c r="J196" i="2"/>
  <c r="H196" i="2"/>
  <c r="F195" i="2"/>
  <c r="D195" i="2"/>
  <c r="F193" i="2"/>
  <c r="F192" i="2" s="1"/>
  <c r="D193" i="2"/>
  <c r="AD192" i="2"/>
  <c r="AB192" i="2"/>
  <c r="Z192" i="2"/>
  <c r="X192" i="2"/>
  <c r="V192" i="2"/>
  <c r="T192" i="2"/>
  <c r="R192" i="2"/>
  <c r="P192" i="2"/>
  <c r="N192" i="2"/>
  <c r="L192" i="2"/>
  <c r="J192" i="2"/>
  <c r="H192" i="2"/>
  <c r="F189" i="2"/>
  <c r="D190" i="2"/>
  <c r="AB189" i="2"/>
  <c r="Z189" i="2"/>
  <c r="X189" i="2"/>
  <c r="V189" i="2"/>
  <c r="T189" i="2"/>
  <c r="R189" i="2"/>
  <c r="P189" i="2"/>
  <c r="N189" i="2"/>
  <c r="L189" i="2"/>
  <c r="J189" i="2"/>
  <c r="H189" i="2"/>
  <c r="F187" i="2"/>
  <c r="D188" i="2"/>
  <c r="AD187" i="2"/>
  <c r="AB187" i="2"/>
  <c r="Z187" i="2"/>
  <c r="X187" i="2"/>
  <c r="V187" i="2"/>
  <c r="T187" i="2"/>
  <c r="R187" i="2"/>
  <c r="P187" i="2"/>
  <c r="N187" i="2"/>
  <c r="L187" i="2"/>
  <c r="J187" i="2"/>
  <c r="H187" i="2"/>
  <c r="F186" i="2"/>
  <c r="F185" i="2" s="1"/>
  <c r="D186" i="2"/>
  <c r="AD185" i="2"/>
  <c r="AB185" i="2"/>
  <c r="Z185" i="2"/>
  <c r="X185" i="2"/>
  <c r="V185" i="2"/>
  <c r="T185" i="2"/>
  <c r="R185" i="2"/>
  <c r="P185" i="2"/>
  <c r="N185" i="2"/>
  <c r="L185" i="2"/>
  <c r="J185" i="2"/>
  <c r="H185" i="2"/>
  <c r="F182" i="2"/>
  <c r="F181" i="2" s="1"/>
  <c r="D182" i="2"/>
  <c r="D181" i="2"/>
  <c r="F180" i="2"/>
  <c r="F179" i="2" s="1"/>
  <c r="D180" i="2"/>
  <c r="AD179" i="2"/>
  <c r="AB179" i="2"/>
  <c r="Z179" i="2"/>
  <c r="X179" i="2"/>
  <c r="V179" i="2"/>
  <c r="V174" i="2" s="1"/>
  <c r="T179" i="2"/>
  <c r="R179" i="2"/>
  <c r="R174" i="2" s="1"/>
  <c r="P179" i="2"/>
  <c r="N179" i="2"/>
  <c r="L179" i="2"/>
  <c r="J179" i="2"/>
  <c r="H179" i="2"/>
  <c r="AD174" i="2"/>
  <c r="AB174" i="2"/>
  <c r="Z174" i="2"/>
  <c r="X174" i="2"/>
  <c r="T174" i="2"/>
  <c r="P174" i="2"/>
  <c r="N174" i="2"/>
  <c r="L174" i="2"/>
  <c r="J174" i="2"/>
  <c r="H174" i="2"/>
  <c r="D173" i="2"/>
  <c r="AD172" i="2"/>
  <c r="AB172" i="2"/>
  <c r="Z172" i="2"/>
  <c r="X172" i="2"/>
  <c r="V172" i="2"/>
  <c r="T172" i="2"/>
  <c r="R172" i="2"/>
  <c r="P172" i="2"/>
  <c r="N172" i="2"/>
  <c r="L172" i="2"/>
  <c r="J172" i="2"/>
  <c r="H172" i="2"/>
  <c r="D172" i="2"/>
  <c r="F171" i="2"/>
  <c r="F170" i="2" s="1"/>
  <c r="D171" i="2"/>
  <c r="AD170" i="2"/>
  <c r="AB170" i="2"/>
  <c r="Z170" i="2"/>
  <c r="X170" i="2"/>
  <c r="V170" i="2"/>
  <c r="T170" i="2"/>
  <c r="R170" i="2"/>
  <c r="P170" i="2"/>
  <c r="N170" i="2"/>
  <c r="L170" i="2"/>
  <c r="J170" i="2"/>
  <c r="H170" i="2"/>
  <c r="F169" i="2"/>
  <c r="F166" i="2"/>
  <c r="F165" i="2" s="1"/>
  <c r="D166" i="2"/>
  <c r="F163" i="2"/>
  <c r="F162" i="2" s="1"/>
  <c r="D163" i="2"/>
  <c r="AD162" i="2"/>
  <c r="AB162" i="2"/>
  <c r="Z162" i="2"/>
  <c r="X162" i="2"/>
  <c r="V162" i="2"/>
  <c r="T162" i="2"/>
  <c r="R162" i="2"/>
  <c r="P162" i="2"/>
  <c r="N162" i="2"/>
  <c r="L162" i="2"/>
  <c r="J162" i="2"/>
  <c r="H162" i="2"/>
  <c r="F161" i="2"/>
  <c r="F160" i="2" s="1"/>
  <c r="D161" i="2"/>
  <c r="F159" i="2"/>
  <c r="F158" i="2" s="1"/>
  <c r="F155" i="2"/>
  <c r="F154" i="2" s="1"/>
  <c r="D155" i="2"/>
  <c r="AD154" i="2"/>
  <c r="AB154" i="2"/>
  <c r="Z154" i="2"/>
  <c r="X154" i="2"/>
  <c r="V154" i="2"/>
  <c r="T154" i="2"/>
  <c r="R154" i="2"/>
  <c r="P154" i="2"/>
  <c r="N154" i="2"/>
  <c r="L154" i="2"/>
  <c r="J154" i="2"/>
  <c r="H154" i="2"/>
  <c r="F153" i="2"/>
  <c r="F152" i="2" s="1"/>
  <c r="D153" i="2"/>
  <c r="AD152" i="2"/>
  <c r="AB152" i="2"/>
  <c r="Z152" i="2"/>
  <c r="X152" i="2"/>
  <c r="V152" i="2"/>
  <c r="T152" i="2"/>
  <c r="R152" i="2"/>
  <c r="P152" i="2"/>
  <c r="N152" i="2"/>
  <c r="L152" i="2"/>
  <c r="J152" i="2"/>
  <c r="H152" i="2"/>
  <c r="F151" i="2"/>
  <c r="F150" i="2" s="1"/>
  <c r="D151" i="2"/>
  <c r="AD150" i="2"/>
  <c r="AB150" i="2"/>
  <c r="Z150" i="2"/>
  <c r="X150" i="2"/>
  <c r="V150" i="2"/>
  <c r="T150" i="2"/>
  <c r="R150" i="2"/>
  <c r="P150" i="2"/>
  <c r="N150" i="2"/>
  <c r="L150" i="2"/>
  <c r="J150" i="2"/>
  <c r="H150" i="2"/>
  <c r="F147" i="2"/>
  <c r="D147" i="2"/>
  <c r="F145" i="2"/>
  <c r="D145" i="2"/>
  <c r="F142" i="2"/>
  <c r="D142" i="2"/>
  <c r="F141" i="2"/>
  <c r="D141" i="2"/>
  <c r="F140" i="2"/>
  <c r="D140" i="2"/>
  <c r="F139" i="2"/>
  <c r="D139" i="2"/>
  <c r="F138" i="2"/>
  <c r="D138" i="2"/>
  <c r="F137" i="2"/>
  <c r="D137" i="2"/>
  <c r="F136" i="2"/>
  <c r="D136" i="2"/>
  <c r="F134" i="2"/>
  <c r="D134" i="2"/>
  <c r="F129" i="2"/>
  <c r="D129" i="2"/>
  <c r="F127" i="2"/>
  <c r="D127" i="2"/>
  <c r="D124" i="2"/>
  <c r="F122" i="2"/>
  <c r="D122" i="2"/>
  <c r="F121" i="2"/>
  <c r="D121" i="2"/>
  <c r="F120" i="2"/>
  <c r="D117" i="2"/>
  <c r="D116" i="2"/>
  <c r="AD115" i="2"/>
  <c r="AB115" i="2"/>
  <c r="Z115" i="2"/>
  <c r="X115" i="2"/>
  <c r="V115" i="2"/>
  <c r="T115" i="2"/>
  <c r="R115" i="2"/>
  <c r="P115" i="2"/>
  <c r="N115" i="2"/>
  <c r="L115" i="2"/>
  <c r="J115" i="2"/>
  <c r="H115" i="2"/>
  <c r="D114" i="2"/>
  <c r="F107" i="2"/>
  <c r="F106" i="2" s="1"/>
  <c r="D107" i="2"/>
  <c r="F104" i="2"/>
  <c r="D104" i="2"/>
  <c r="F103" i="2"/>
  <c r="D103" i="2"/>
  <c r="F102" i="2"/>
  <c r="D102" i="2"/>
  <c r="AD101" i="2"/>
  <c r="AD100" i="2" s="1"/>
  <c r="AB101" i="2"/>
  <c r="AB100" i="2" s="1"/>
  <c r="Z101" i="2"/>
  <c r="Z100" i="2" s="1"/>
  <c r="X101" i="2"/>
  <c r="X100" i="2" s="1"/>
  <c r="V101" i="2"/>
  <c r="V100" i="2" s="1"/>
  <c r="T101" i="2"/>
  <c r="T100" i="2" s="1"/>
  <c r="R101" i="2"/>
  <c r="R100" i="2" s="1"/>
  <c r="P101" i="2"/>
  <c r="P100" i="2" s="1"/>
  <c r="N101" i="2"/>
  <c r="N100" i="2" s="1"/>
  <c r="L101" i="2"/>
  <c r="L100" i="2" s="1"/>
  <c r="J101" i="2"/>
  <c r="J100" i="2" s="1"/>
  <c r="H101" i="2"/>
  <c r="H100" i="2" s="1"/>
  <c r="D96" i="2"/>
  <c r="D93" i="2"/>
  <c r="D90" i="2"/>
  <c r="F88" i="2"/>
  <c r="F87" i="2" s="1"/>
  <c r="D88" i="2"/>
  <c r="D86" i="2"/>
  <c r="F84" i="2"/>
  <c r="F83" i="2" s="1"/>
  <c r="D84" i="2"/>
  <c r="AD83" i="2"/>
  <c r="AB83" i="2"/>
  <c r="Z83" i="2"/>
  <c r="X83" i="2"/>
  <c r="V83" i="2"/>
  <c r="T83" i="2"/>
  <c r="R83" i="2"/>
  <c r="P83" i="2"/>
  <c r="N83" i="2"/>
  <c r="L83" i="2"/>
  <c r="J83" i="2"/>
  <c r="H83" i="2"/>
  <c r="F82" i="2"/>
  <c r="F81" i="2" s="1"/>
  <c r="D82" i="2"/>
  <c r="AD81" i="2"/>
  <c r="AB81" i="2"/>
  <c r="Z81" i="2"/>
  <c r="X81" i="2"/>
  <c r="V81" i="2"/>
  <c r="T81" i="2"/>
  <c r="R81" i="2"/>
  <c r="P81" i="2"/>
  <c r="N81" i="2"/>
  <c r="L81" i="2"/>
  <c r="J81" i="2"/>
  <c r="H81" i="2"/>
  <c r="F80" i="2"/>
  <c r="F79" i="2" s="1"/>
  <c r="D80" i="2"/>
  <c r="AD79" i="2"/>
  <c r="AD78" i="2" s="1"/>
  <c r="AB79" i="2"/>
  <c r="Z79" i="2"/>
  <c r="X79" i="2"/>
  <c r="V79" i="2"/>
  <c r="V78" i="2" s="1"/>
  <c r="T79" i="2"/>
  <c r="R79" i="2"/>
  <c r="P79" i="2"/>
  <c r="N79" i="2"/>
  <c r="N78" i="2" s="1"/>
  <c r="L79" i="2"/>
  <c r="J79" i="2"/>
  <c r="H79" i="2"/>
  <c r="Y78" i="2"/>
  <c r="F75" i="2"/>
  <c r="D75" i="2"/>
  <c r="F72" i="2"/>
  <c r="D72" i="2"/>
  <c r="F70" i="2"/>
  <c r="D70" i="2"/>
  <c r="F69" i="2"/>
  <c r="D69" i="2"/>
  <c r="F68" i="2"/>
  <c r="D68" i="2"/>
  <c r="F67" i="2"/>
  <c r="D67" i="2"/>
  <c r="F66" i="2"/>
  <c r="D66" i="2"/>
  <c r="F64" i="2"/>
  <c r="D64" i="2"/>
  <c r="AD63" i="2"/>
  <c r="AB63" i="2"/>
  <c r="Z63" i="2"/>
  <c r="X63" i="2"/>
  <c r="V63" i="2"/>
  <c r="T63" i="2"/>
  <c r="R63" i="2"/>
  <c r="P63" i="2"/>
  <c r="N63" i="2"/>
  <c r="L63" i="2"/>
  <c r="J63" i="2"/>
  <c r="H63" i="2"/>
  <c r="F52" i="2"/>
  <c r="F51" i="2" s="1"/>
  <c r="D52" i="2"/>
  <c r="AD51" i="2"/>
  <c r="AB51" i="2"/>
  <c r="Z51" i="2"/>
  <c r="X51" i="2"/>
  <c r="V51" i="2"/>
  <c r="T51" i="2"/>
  <c r="R51" i="2"/>
  <c r="P51" i="2"/>
  <c r="N51" i="2"/>
  <c r="L51" i="2"/>
  <c r="J51" i="2"/>
  <c r="H51" i="2"/>
  <c r="AD7" i="2" l="1"/>
  <c r="N7" i="2"/>
  <c r="V7" i="2"/>
  <c r="N191" i="2"/>
  <c r="AD191" i="2"/>
  <c r="R191" i="2"/>
  <c r="Z191" i="2"/>
  <c r="H7" i="2"/>
  <c r="P7" i="2"/>
  <c r="X7" i="2"/>
  <c r="H78" i="2"/>
  <c r="P78" i="2"/>
  <c r="X78" i="2"/>
  <c r="J184" i="2"/>
  <c r="V191" i="2"/>
  <c r="H191" i="2"/>
  <c r="P191" i="2"/>
  <c r="X191" i="2"/>
  <c r="J191" i="2"/>
  <c r="F74" i="2"/>
  <c r="J7" i="2"/>
  <c r="R7" i="2"/>
  <c r="Z7" i="2"/>
  <c r="J78" i="2"/>
  <c r="R78" i="2"/>
  <c r="Z78" i="2"/>
  <c r="T191" i="2"/>
  <c r="L7" i="2"/>
  <c r="T7" i="2"/>
  <c r="AB7" i="2"/>
  <c r="L78" i="2"/>
  <c r="T78" i="2"/>
  <c r="AB78" i="2"/>
  <c r="L191" i="2"/>
  <c r="AB191" i="2"/>
  <c r="F209" i="2"/>
  <c r="N164" i="2"/>
  <c r="V164" i="2"/>
  <c r="F198" i="2"/>
  <c r="X105" i="2"/>
  <c r="AB149" i="2"/>
  <c r="AD164" i="2"/>
  <c r="J105" i="2"/>
  <c r="T105" i="2"/>
  <c r="AB105" i="2"/>
  <c r="AD105" i="2"/>
  <c r="R164" i="2"/>
  <c r="Z164" i="2"/>
  <c r="H149" i="2"/>
  <c r="X149" i="2"/>
  <c r="T149" i="2"/>
  <c r="P149" i="2"/>
  <c r="L149" i="2"/>
  <c r="F128" i="2"/>
  <c r="N105" i="2"/>
  <c r="J149" i="2"/>
  <c r="R149" i="2"/>
  <c r="Z149" i="2"/>
  <c r="N149" i="2"/>
  <c r="V149" i="2"/>
  <c r="AD149" i="2"/>
  <c r="F172" i="2"/>
  <c r="F164" i="2" s="1"/>
  <c r="H105" i="2"/>
  <c r="R105" i="2"/>
  <c r="Z105" i="2"/>
  <c r="P105" i="2"/>
  <c r="P164" i="2"/>
  <c r="X164" i="2"/>
  <c r="L105" i="2"/>
  <c r="V105" i="2"/>
  <c r="L164" i="2"/>
  <c r="T164" i="2"/>
  <c r="AB164" i="2"/>
  <c r="F135" i="2"/>
  <c r="F65" i="2"/>
  <c r="F149" i="2"/>
  <c r="F194" i="2"/>
  <c r="J219" i="2"/>
  <c r="R219" i="2"/>
  <c r="Z219" i="2"/>
  <c r="Z207" i="2" s="1"/>
  <c r="H219" i="2"/>
  <c r="X219" i="2"/>
  <c r="X207" i="2" s="1"/>
  <c r="T219" i="2"/>
  <c r="AB219" i="2"/>
  <c r="AB207" i="2" s="1"/>
  <c r="P219" i="2"/>
  <c r="J164" i="2"/>
  <c r="H184" i="2"/>
  <c r="F101" i="2"/>
  <c r="F100" i="2" s="1"/>
  <c r="P184" i="2"/>
  <c r="X184" i="2"/>
  <c r="F146" i="2"/>
  <c r="F227" i="2"/>
  <c r="F224" i="2" s="1"/>
  <c r="F63" i="2"/>
  <c r="F115" i="2"/>
  <c r="H164" i="2"/>
  <c r="AD184" i="2"/>
  <c r="R184" i="2"/>
  <c r="Z184" i="2"/>
  <c r="F184" i="2"/>
  <c r="L184" i="2"/>
  <c r="AB184" i="2"/>
  <c r="F222" i="2"/>
  <c r="T184" i="2"/>
  <c r="N219" i="2"/>
  <c r="V219" i="2"/>
  <c r="V207" i="2" s="1"/>
  <c r="AD219" i="2"/>
  <c r="AD207" i="2" s="1"/>
  <c r="F126" i="2"/>
  <c r="F119" i="2"/>
  <c r="H208" i="2"/>
  <c r="F220" i="2"/>
  <c r="N184" i="2"/>
  <c r="V184" i="2"/>
  <c r="L219" i="2"/>
  <c r="F191" i="2" l="1"/>
  <c r="F7" i="2"/>
  <c r="H148" i="2"/>
  <c r="Z148" i="2"/>
  <c r="T148" i="2"/>
  <c r="N148" i="2"/>
  <c r="P148" i="2"/>
  <c r="AD148" i="2"/>
  <c r="R148" i="2"/>
  <c r="X148" i="2"/>
  <c r="V148" i="2"/>
  <c r="J148" i="2"/>
  <c r="L148" i="2"/>
  <c r="AB148" i="2"/>
  <c r="L207" i="2"/>
  <c r="P207" i="2"/>
  <c r="J207" i="2"/>
  <c r="R207" i="2"/>
  <c r="T207" i="2"/>
  <c r="AB6" i="2"/>
  <c r="V6" i="2"/>
  <c r="L6" i="2"/>
  <c r="T6" i="2"/>
  <c r="N6" i="2"/>
  <c r="F219" i="2"/>
  <c r="F78" i="2"/>
  <c r="H207" i="2"/>
  <c r="Z6" i="2"/>
  <c r="Z229" i="2" s="1"/>
  <c r="H6" i="2"/>
  <c r="X6" i="2"/>
  <c r="X229" i="2" s="1"/>
  <c r="N207" i="2"/>
  <c r="F208" i="2"/>
  <c r="P6" i="2"/>
  <c r="F118" i="2"/>
  <c r="AD6" i="2"/>
  <c r="J6" i="2"/>
  <c r="R6" i="2"/>
  <c r="R229" i="2" l="1"/>
  <c r="AD229" i="2"/>
  <c r="T229" i="2"/>
  <c r="J229" i="2"/>
  <c r="N229" i="2"/>
  <c r="AB229" i="2"/>
  <c r="P229" i="2"/>
  <c r="H229" i="2"/>
  <c r="V229" i="2"/>
  <c r="L229" i="2"/>
  <c r="F207" i="2"/>
  <c r="F105" i="2" l="1"/>
  <c r="F174" i="2"/>
  <c r="F148" i="2" s="1"/>
  <c r="F73" i="2"/>
  <c r="F6" i="2" l="1"/>
  <c r="F229" i="2" s="1"/>
  <c r="N9" i="3"/>
  <c r="N248" i="3" s="1"/>
  <c r="V9" i="3"/>
  <c r="V248" i="3" s="1"/>
  <c r="H113" i="3"/>
  <c r="H9" i="3" s="1"/>
  <c r="H248" i="3" s="1"/>
</calcChain>
</file>

<file path=xl/sharedStrings.xml><?xml version="1.0" encoding="utf-8"?>
<sst xmlns="http://schemas.openxmlformats.org/spreadsheetml/2006/main" count="1155" uniqueCount="510">
  <si>
    <t>DEPENDENCIA:</t>
  </si>
  <si>
    <t>UNIDAD RESPONSABLE:</t>
  </si>
  <si>
    <t>CLAVE DEL OBJETO DEL GASTO (CAP/CONCEP/PDA)</t>
  </si>
  <si>
    <t>CONCEPTO DEL GASTO (DESCRIPCION)</t>
  </si>
  <si>
    <t>ANUAL CANTIDADES</t>
  </si>
  <si>
    <t>UNIDAD DE MEDIDA</t>
  </si>
  <si>
    <t>ANUAL COSTO</t>
  </si>
  <si>
    <t xml:space="preserve">ENERO CANTIDAD </t>
  </si>
  <si>
    <t xml:space="preserve">ENERO COSTOS </t>
  </si>
  <si>
    <t xml:space="preserve">FEBRERO CANTIDAD </t>
  </si>
  <si>
    <t>FEBRERO COSTOS</t>
  </si>
  <si>
    <t>MARZO CANTIDAD</t>
  </si>
  <si>
    <t>MARZO COSTOS</t>
  </si>
  <si>
    <t>ABRIL CANTIDAD</t>
  </si>
  <si>
    <t>ABRIL COSTOS</t>
  </si>
  <si>
    <t>MAYO CANTIDAD</t>
  </si>
  <si>
    <t>MAYO COSTOS</t>
  </si>
  <si>
    <t>JUNIO CANTIDAD</t>
  </si>
  <si>
    <t>JUNIO   COSTOS</t>
  </si>
  <si>
    <t>JULIO CANTIDAD</t>
  </si>
  <si>
    <t>JULIO  COSTOS</t>
  </si>
  <si>
    <t>AGO CANTIDAD</t>
  </si>
  <si>
    <t>AGOSTO   COSTOS</t>
  </si>
  <si>
    <t>SEPT CANTIDAD</t>
  </si>
  <si>
    <t>SEPTIEMBRE COSTOS</t>
  </si>
  <si>
    <t>OCT CANTIDAD</t>
  </si>
  <si>
    <t>OCTUBRE COSTOS</t>
  </si>
  <si>
    <t>NOV CANTIDAD</t>
  </si>
  <si>
    <t>NOVIEMBRE COSTOS</t>
  </si>
  <si>
    <t>DIC CANTIDAD</t>
  </si>
  <si>
    <t>DICIEMBRE COSTOS</t>
  </si>
  <si>
    <t>MATERIALES Y SUMINISTROS</t>
  </si>
  <si>
    <t>MATERIALES DE ADMINISTRACIÓN, EMISIÓN DE DOCUMENTOS Y ARTÍCULOS OFICIALES</t>
  </si>
  <si>
    <t>Materiales, útiles y equipos menores de Oficina</t>
  </si>
  <si>
    <t>PAQUETE</t>
  </si>
  <si>
    <t>PIEZA</t>
  </si>
  <si>
    <t>LIBRETAS PARA TAQUIGRAFIA</t>
  </si>
  <si>
    <t>LIBRETAS PASTA DURA FORMA FRANCESA</t>
  </si>
  <si>
    <t>TIJERAS SECRETARIALES</t>
  </si>
  <si>
    <t>ENGRAPADORAS</t>
  </si>
  <si>
    <t>BORRADORES DE MIGAJON</t>
  </si>
  <si>
    <t>GRAPAS ESTÁNDAR</t>
  </si>
  <si>
    <t>CUBOS DE NOTAS ADHESIVAS POST-IT</t>
  </si>
  <si>
    <t>CINTA CANELA</t>
  </si>
  <si>
    <t>CLIP NO. 1</t>
  </si>
  <si>
    <t>Material Estadistico y Geográfico</t>
  </si>
  <si>
    <t>MAPAS, PLANOS FOTOGRAFIAS AEREAS</t>
  </si>
  <si>
    <t>Materiales, útiles y equipos menores de tecnologías de la información y comunicaciones</t>
  </si>
  <si>
    <t>Material impreso e información digital</t>
  </si>
  <si>
    <t xml:space="preserve"> </t>
  </si>
  <si>
    <t>DIARIOS OFICIALES</t>
  </si>
  <si>
    <t>Material de limpieza</t>
  </si>
  <si>
    <t xml:space="preserve">RECOGEDORES PARA BASURA METALICOS </t>
  </si>
  <si>
    <t>ALIMENTOS Y UTENSILIOS</t>
  </si>
  <si>
    <t>Productos alimenticios para personas</t>
  </si>
  <si>
    <t>MATERIALES Y ARTÍCULOS DE CONSTRUCCIÓN Y DE REPARACIÓN</t>
  </si>
  <si>
    <t>Productos minerales no metálicos</t>
  </si>
  <si>
    <t>Cemento y productos de concreto</t>
  </si>
  <si>
    <t>Cal, yeso y productos de yeso</t>
  </si>
  <si>
    <t>TABLA ROCA, PLAFONES</t>
  </si>
  <si>
    <t>Madera y productos de madera</t>
  </si>
  <si>
    <t>MADERA Y SUS DERIVADOS</t>
  </si>
  <si>
    <t>Vidrio y productos de vidrio</t>
  </si>
  <si>
    <t>Materiales complementarios</t>
  </si>
  <si>
    <t>PRODUCTOS QUÍMICOS, FARMACÉUTICOS Y DE LABORATORIO</t>
  </si>
  <si>
    <t>CUMBUSTIBLES, LUBRICANTES Y ADITIVOS</t>
  </si>
  <si>
    <t>Combustibles, libricantes y aditivos</t>
  </si>
  <si>
    <t>ACEITES Y GRASAS</t>
  </si>
  <si>
    <t>GASOLINA</t>
  </si>
  <si>
    <t>DIESEL</t>
  </si>
  <si>
    <t>VESTUARIO, BLANCOS, PRENDAS DE PROTECCIÓN Y ARTÍCULOS DEPORTIVOS</t>
  </si>
  <si>
    <t>Vestuario y uniformes</t>
  </si>
  <si>
    <t>UNIFORMES, CAMISAS</t>
  </si>
  <si>
    <t>Articulos deportivos</t>
  </si>
  <si>
    <t>BALONES</t>
  </si>
  <si>
    <t>PRODUCTOS TEXTILES</t>
  </si>
  <si>
    <t>TAPETES</t>
  </si>
  <si>
    <t>HERRAMIENTAS, REFACCIONES Y ACCESORIOS MENORES</t>
  </si>
  <si>
    <t>Herramientas menores</t>
  </si>
  <si>
    <t>Refacciones y accesorios menores de edificios</t>
  </si>
  <si>
    <t>CANDADOS</t>
  </si>
  <si>
    <t>CHAPAS</t>
  </si>
  <si>
    <t>Refacciones y accesorios menores de mobiliario y equipo de administración, educaciones y recreativo</t>
  </si>
  <si>
    <t>Refacciones y accesorios menores de equipo de cómputo tecnologías de la información</t>
  </si>
  <si>
    <t>Refacciones y accesorios menores de equipo de transporte</t>
  </si>
  <si>
    <t>LLANTAS</t>
  </si>
  <si>
    <t>Refacciones y accesorios menores otros bienes muebles</t>
  </si>
  <si>
    <t>SERVICIOS GENERALES</t>
  </si>
  <si>
    <t>SERVICIOS BÁSICOS</t>
  </si>
  <si>
    <t>Energía eléctrica</t>
  </si>
  <si>
    <t>CONTRATACIÓN, INSTALACIÓN Y CONSUMO DE ENERGÍA ELÉCTRICA</t>
  </si>
  <si>
    <t>Agua</t>
  </si>
  <si>
    <t>CONSUMO DE AGUA POTABLE</t>
  </si>
  <si>
    <t>Telefonía tradicional</t>
  </si>
  <si>
    <t>SERVICIO TELEFÓNICO CONVENCIONAL</t>
  </si>
  <si>
    <t>SERVICIO</t>
  </si>
  <si>
    <t>Servicios de telecomunicaciones y satélites</t>
  </si>
  <si>
    <t>RED DE TELECOMUNICACIONES</t>
  </si>
  <si>
    <t>Servicios de acceso de Internet, redes y procesamiento de información</t>
  </si>
  <si>
    <t>SERVICIO DE ACCESO A INTERNET</t>
  </si>
  <si>
    <t>MENSUALIDAD</t>
  </si>
  <si>
    <t xml:space="preserve">Servicio postal </t>
  </si>
  <si>
    <t>SERVICIO POSTAL, NACIONAL, INTERNACIONAL, GUBERNAMENTAL Y PRIVADO</t>
  </si>
  <si>
    <t>SERVICIOS DE ARRENDAMIENTO</t>
  </si>
  <si>
    <t>Arrendamiento de edificios</t>
  </si>
  <si>
    <t>Arrendamiento de mobiliario y equipo de administración, educacional y recreativo</t>
  </si>
  <si>
    <t xml:space="preserve">ARRENDAMIENTO DE MOBILIARIO </t>
  </si>
  <si>
    <t>SERVICIO DE RENTA</t>
  </si>
  <si>
    <t>Arrendamiento de equipo de transporte</t>
  </si>
  <si>
    <t>ALQUILER DE EQUIPO DE TRANSPORTE TERRESTRE</t>
  </si>
  <si>
    <t>ARRENDAMIENTO DE ACTIVOS INTAGIBLES</t>
  </si>
  <si>
    <t>ALQUILER</t>
  </si>
  <si>
    <t>SERVICIOS PROFESIONALES, CIENTÍFICOS, TÉCNOLOGICOS Y OTROS SERVICIOS</t>
  </si>
  <si>
    <t>Servicios de consultoría administrativa, procesos, técnica y en tecnologías de la información</t>
  </si>
  <si>
    <t>DISEÑO DE SISTEMAS DE COMPUTO</t>
  </si>
  <si>
    <t>Servicios de capacitación</t>
  </si>
  <si>
    <t>PAGO DE SERVICIOS PROFESIONALES, QUE SE CONTRATEN CON PERSONAS FISICAS Y MORALES</t>
  </si>
  <si>
    <t>Servicio de apoyo administrativo, fotocopiado e impresión</t>
  </si>
  <si>
    <t>ENGARGOLADO</t>
  </si>
  <si>
    <t>SERVICIOS FINANCIEROS , BANCARIOS Y COMERCIALES</t>
  </si>
  <si>
    <t>Servicios financieros y bancarios</t>
  </si>
  <si>
    <t>Seguro de bienes patrimoniales</t>
  </si>
  <si>
    <t>PRIMAS DE SEGUROS CONTRA ROBOS E INCENCIOS</t>
  </si>
  <si>
    <t>Fletes y maniobras</t>
  </si>
  <si>
    <t>RENTA</t>
  </si>
  <si>
    <t>PIPAS CON AGUA POTABLE</t>
  </si>
  <si>
    <t>SERVICIOS DE INSTALACIÓN, REPARACIÓN, MANTENIMIENTO Y CONSERVACIÓN</t>
  </si>
  <si>
    <t>Conservación y mantenimiento menor de inmuebles</t>
  </si>
  <si>
    <t>SERVICIOS DE CONSERVACIÓN Y MANTENIMIENTO DE EDIFICIOS</t>
  </si>
  <si>
    <t>Instalación, reparación y mantenimiento de mobiliario y equipo de administración, educacional y recreativo</t>
  </si>
  <si>
    <t>MANTENIMIENTO PREVENTIVO AIRE ACONDICIONADO</t>
  </si>
  <si>
    <t>Instalación, reparación y mantenimiento de equipo de cómputo y tecnología de la información</t>
  </si>
  <si>
    <t>GASTOS POR SERVICIOS, INSTALACIÓN, REPARACIÓN Y MANTENIMIENTO DE EQUIPO DE CÓMPUTO Y TECNOLOGÍAS DE LA INFORMACIÓN.</t>
  </si>
  <si>
    <t>Reparación y mantenimiento de equipo de transporte</t>
  </si>
  <si>
    <t>Servicios de jardinería y fumigación</t>
  </si>
  <si>
    <t>SERVICIOS DE FUMIGACIÓN</t>
  </si>
  <si>
    <t>BIENES MUEBLES, INMUEBLES E INTANGIBLES</t>
  </si>
  <si>
    <t>MOBILIARIOS Y EQUIPO DE ADMINISTRACIÓN</t>
  </si>
  <si>
    <t>Muebles de oficina y estantería</t>
  </si>
  <si>
    <t>Equipo de cómputo y de tecnologías de la información</t>
  </si>
  <si>
    <t>SERVIDORES, COMPUTADORAS,MONITORES,  MODEM, TARJETAS</t>
  </si>
  <si>
    <t>Otros mobiliarios y equipos de administración</t>
  </si>
  <si>
    <t>MOBILIARIO Y EQUIPO EDUACIONAL Y RECREATIVO</t>
  </si>
  <si>
    <t>Equipos y aparatos audiovisuales</t>
  </si>
  <si>
    <t>PROYECTOR</t>
  </si>
  <si>
    <t>Cámaras fotográficas y de video</t>
  </si>
  <si>
    <t>CÁMARA FOTOGRAFICA</t>
  </si>
  <si>
    <t>AIRE ACONDICIONADO</t>
  </si>
  <si>
    <t>ACTIVOS INTANGIBLES</t>
  </si>
  <si>
    <t>LICENCIAS INFORMÁTICAS E INTELECTUALES</t>
  </si>
  <si>
    <t>TOTAL</t>
  </si>
  <si>
    <t>ASESORIAS CON PERSONAS FÍSICAS O MORALES</t>
  </si>
  <si>
    <t>ASESORÍAS ASOCIADOS A CONVENIOS, TRATADOS O ACUERDOS</t>
  </si>
  <si>
    <t xml:space="preserve">Prendas de seguridad y protección personal </t>
  </si>
  <si>
    <t>ALIMENTOS DE TRABAJO</t>
  </si>
  <si>
    <t>VIDRIO</t>
  </si>
  <si>
    <t>CONSUMO</t>
  </si>
  <si>
    <t>MACETAS</t>
  </si>
  <si>
    <t>KILO</t>
  </si>
  <si>
    <t>METRO</t>
  </si>
  <si>
    <t>LÁPIZ TRIANGULAR NEGRO C/10</t>
  </si>
  <si>
    <t>SACAPUNTAS DE METAL</t>
  </si>
  <si>
    <t>CALIFICADOR ROJO</t>
  </si>
  <si>
    <t>CINTA ADHESIVA TRANSPARENTE 48X50</t>
  </si>
  <si>
    <t>CAJAS DE SOBRES PARA CD C/50</t>
  </si>
  <si>
    <t>ROLLOS DE PAPEL HIGIENICO C/4</t>
  </si>
  <si>
    <t>CAJA</t>
  </si>
  <si>
    <t>CUBO</t>
  </si>
  <si>
    <t>LITRO</t>
  </si>
  <si>
    <t>KILOWATT</t>
  </si>
  <si>
    <t>HOJAS BLANCAS T/CARTA C/5000</t>
  </si>
  <si>
    <t>HOJAS BLANCAS T/OFICIO C/5000</t>
  </si>
  <si>
    <t>BOLÍGRAFO PUNTO MEDIANO TINTA AZUL</t>
  </si>
  <si>
    <t>BOLÍGRAFO PUNTO MEDIANO TINTA NEGRA</t>
  </si>
  <si>
    <t>PLUMA DE GEL .07 C/12</t>
  </si>
  <si>
    <t>PAQUETE DE SEPARADORES DE PLÁSTICO C/10 PESTAÑAS</t>
  </si>
  <si>
    <t>PAQUETE DE SEPARADORES DE PLÁSTICO C/12 PESTAÑAS</t>
  </si>
  <si>
    <t>PAQUETE DE SEPARADORES DE PLÁSTICO C/15 PESTAÑAS</t>
  </si>
  <si>
    <t>MARCADOR PERMANENTE PUNTO FINO</t>
  </si>
  <si>
    <t>MARCADOR PERMANENTE PUNTO GRUESO</t>
  </si>
  <si>
    <t>FOLDER TAMAÑO CARTA C/100</t>
  </si>
  <si>
    <t>FOLDER TAMAÑO OFICIO C/100</t>
  </si>
  <si>
    <t>CAJAS DE MARCATEXTOS C/12</t>
  </si>
  <si>
    <t>CLIP NO. 2</t>
  </si>
  <si>
    <t>CLIP NO. 3</t>
  </si>
  <si>
    <t>CINTA SCOTCH 24*65</t>
  </si>
  <si>
    <t>SUJETADOR JUMBO 51 MM C/12</t>
  </si>
  <si>
    <t>ENGRAPADORA DE USO RUDO PROFESIONAL</t>
  </si>
  <si>
    <t>FOLIADOR 6 DÍGITOS</t>
  </si>
  <si>
    <t>SUJETADOR 19 MM C/12</t>
  </si>
  <si>
    <t>PERFORADORA DE 2 ORIFICIOS</t>
  </si>
  <si>
    <t>SUJETADOR 29 MM C/12</t>
  </si>
  <si>
    <t>SUJETADO 32 MM C/12</t>
  </si>
  <si>
    <t>SUJETADOR 25 MM C/12</t>
  </si>
  <si>
    <t>FOLDER TAMAÑO CARTA C/100 VARIOS COLORES</t>
  </si>
  <si>
    <t>TÓNER PARA IMPRESORA HP 305 A NEGRO</t>
  </si>
  <si>
    <t>TÓNER PARA IMPRESORA HP 305 A MAGENTA</t>
  </si>
  <si>
    <t>TÓNER PARA IMPRESORA HP 305 A CYAN</t>
  </si>
  <si>
    <t>TÓNER PARA IMPRESORA HP 305 A YELLOW</t>
  </si>
  <si>
    <t>TÓNER PARA IMPRESORA HP 410 A NEGRO</t>
  </si>
  <si>
    <t>TÓNER PARA IMPRESORA HP 410 A MAGENTA</t>
  </si>
  <si>
    <t>TÓNER PARA IMPRESORA HP 410 A CYAN</t>
  </si>
  <si>
    <t>TÓNER PARA IMPRESORA HP 413 A MAGENTA</t>
  </si>
  <si>
    <t>TÓNER PARA IMPRESORA HP 410 A YELLOW</t>
  </si>
  <si>
    <t>CAJAS DE TOALLAS INTERDOBLADA C/20 PAQ.</t>
  </si>
  <si>
    <t>ROLLO DE PAPEL HIGIENICO JUMBO DOBLE HOJA C/12  P/DEPOSITO</t>
  </si>
  <si>
    <t>ESCOBA P/PISO PELO DE ÁNGEL</t>
  </si>
  <si>
    <t>LIMPIADOR MULTIUSOS AROMA PINO C/8 DE 1LT.</t>
  </si>
  <si>
    <t>LIMPIADOR MULTIUSOS VARIOS AROMAS DE 900 ML C/12</t>
  </si>
  <si>
    <t>KG</t>
  </si>
  <si>
    <t>PISOS</t>
  </si>
  <si>
    <t>CANALETAS DE PVC</t>
  </si>
  <si>
    <t>PLANTAS</t>
  </si>
  <si>
    <t>MARCO</t>
  </si>
  <si>
    <t>TUBO PVC</t>
  </si>
  <si>
    <t>RODILLO</t>
  </si>
  <si>
    <t>MASCARILLA CON VÁLVULA</t>
  </si>
  <si>
    <t>LISTÓN</t>
  </si>
  <si>
    <t>YUTE</t>
  </si>
  <si>
    <t>PUNTA PARA DESARMADOR</t>
  </si>
  <si>
    <t>TARJETA DE RED</t>
  </si>
  <si>
    <t>CABLE HDM</t>
  </si>
  <si>
    <t>ACUMULADOR</t>
  </si>
  <si>
    <t>BUJÍA</t>
  </si>
  <si>
    <t>FILTRO DE AIRE</t>
  </si>
  <si>
    <t>FILTRO DE ACEITE</t>
  </si>
  <si>
    <t>BALATAS</t>
  </si>
  <si>
    <t>ANTICONGELANTE</t>
  </si>
  <si>
    <t>CARBUKLIN</t>
  </si>
  <si>
    <t>ALINEACIÓN Y BALANCEO</t>
  </si>
  <si>
    <t>LAVADO DE CARROCERÍA</t>
  </si>
  <si>
    <t>CAMBIO DE BALATAS</t>
  </si>
  <si>
    <t>ARCHIVERO METÁLICO</t>
  </si>
  <si>
    <t>BANCA METÁLICA</t>
  </si>
  <si>
    <t>EXTINTORES</t>
  </si>
  <si>
    <t>VENTILADOR</t>
  </si>
  <si>
    <t>AGUA EMBOTELLADA 1 LT</t>
  </si>
  <si>
    <t>CHAROLA</t>
  </si>
  <si>
    <t>ARRENDAMIENTO DE EQUIPO Y BIENES INFORMÁTICOS</t>
  </si>
  <si>
    <t>AGUA EMBOTELLADA 330 ML C/24</t>
  </si>
  <si>
    <t>ADHESIVO, JUNTEADOR, CEMENTO</t>
  </si>
  <si>
    <t>CORTINAS</t>
  </si>
  <si>
    <t>BOLSA NEGRA P/BASURA 70X90 DE 1 KG</t>
  </si>
  <si>
    <t>GUANTES C/100</t>
  </si>
  <si>
    <t>CUBREBOCAS C/100</t>
  </si>
  <si>
    <t>ANTEOJOS DE SEGURIDAD</t>
  </si>
  <si>
    <t>FLEXÓMETRO</t>
  </si>
  <si>
    <t>HERRAMIENTAS VARIAS (MARTILLO, PINZAS, ROTOMARTILLO)</t>
  </si>
  <si>
    <t>LLAVE DE PASO</t>
  </si>
  <si>
    <t>CORREDERA, TAQUETES, PIJAS</t>
  </si>
  <si>
    <t>MOUSE</t>
  </si>
  <si>
    <t>USB</t>
  </si>
  <si>
    <t>DISCO DURO INTERNO</t>
  </si>
  <si>
    <t>BOCINAS</t>
  </si>
  <si>
    <t>AMORTIGUADORES</t>
  </si>
  <si>
    <t>LIQUIDO DE FRENOS</t>
  </si>
  <si>
    <t>Telefonía celular</t>
  </si>
  <si>
    <t>IMPRESIÓN DOCUMENTOS OFICIALES</t>
  </si>
  <si>
    <t>COMISIONES BANCARIAS</t>
  </si>
  <si>
    <t>CAMBIO DE CLUTCH</t>
  </si>
  <si>
    <t>LICENCIA ANTIVIRUS</t>
  </si>
  <si>
    <t>ENGARGOLADORA</t>
  </si>
  <si>
    <t>SOFTWARE</t>
  </si>
  <si>
    <t>PAQUETE COMPUTACIONAL</t>
  </si>
  <si>
    <t>CINTA DIUREX 24X65 C/4</t>
  </si>
  <si>
    <t>Instalación, reparación y mantenimiento de maquinaria, otros equipos y herramientas</t>
  </si>
  <si>
    <t>MANTENIMIENTO DE BOMBA DE AGUA</t>
  </si>
  <si>
    <t>Materiales y útiles de impresión y reproducción</t>
  </si>
  <si>
    <t>Material para fotografías</t>
  </si>
  <si>
    <t>TITULAR DE LA COORDINACIÓN ADMINISTRATIVA</t>
  </si>
  <si>
    <t>PROGRAMA ANUAL DE ADQUISICIONES (PAA)  2022</t>
  </si>
  <si>
    <t xml:space="preserve">X X X X X X </t>
  </si>
  <si>
    <t xml:space="preserve">ALQUILER DE EDIFICIO EN  x x x x </t>
  </si>
  <si>
    <t>BOLIGRAFO TINTA AZUL</t>
  </si>
  <si>
    <t>BOLIGRAFO TINTA NEGRA</t>
  </si>
  <si>
    <t>BOLIGRAFO TINTA ROJA</t>
  </si>
  <si>
    <t>BOLSA DE LIGAS # 18</t>
  </si>
  <si>
    <t>BORRADOR DE GOMA</t>
  </si>
  <si>
    <t>BROCHE 8 CM (CAJA CON 50 PIEZAS)</t>
  </si>
  <si>
    <t>CINTA ADHESIVA 24*65</t>
  </si>
  <si>
    <t>CINTA CANELA 48*50</t>
  </si>
  <si>
    <t>CINTA DE TRANSPARENTE 48*50</t>
  </si>
  <si>
    <t>CLIP #2 ( CAJA CON 100 PIEZAS)</t>
  </si>
  <si>
    <t>COLOR DE CERA (LAPIZ) AZUL</t>
  </si>
  <si>
    <t>COLOR DE CERA (LAPIZ) ROJO</t>
  </si>
  <si>
    <t>CORRECTOR LIQUIDO</t>
  </si>
  <si>
    <t>CUTTER</t>
  </si>
  <si>
    <t>GRAPA ESTÁNDAR (CAJA CON 5000 PIEZAS)</t>
  </si>
  <si>
    <t xml:space="preserve">LAPIZ #2 </t>
  </si>
  <si>
    <t xml:space="preserve">MARCA TEXTOS </t>
  </si>
  <si>
    <t>MARCADOR PERMANENTE PUNTA FINA</t>
  </si>
  <si>
    <t>MARCADOR PERMANENTE PUNTA GRUESA</t>
  </si>
  <si>
    <t>PEGAMENTO EN BARRA</t>
  </si>
  <si>
    <t>SACAPUNTAS</t>
  </si>
  <si>
    <t>TIJERAS</t>
  </si>
  <si>
    <t>MATERIALES PARA EL REGISTRO E IDENTIFICACIÓN DE BIENES Y PERSONAS</t>
  </si>
  <si>
    <t>CAJA PARA ARCHIVO TAMAÑO CARTA</t>
  </si>
  <si>
    <t>CAJA PARA ARCHIVO TAMAÑO OFICIO</t>
  </si>
  <si>
    <t>FOLDER TAMAÑO CARTA (PAQUETE CON 100 PIEZAS)</t>
  </si>
  <si>
    <t>FOLDER TAMAÑO OFICIO (PAQUETE CON 100 PIEZAS)</t>
  </si>
  <si>
    <t>HOJA BLANCA TAMAÑO CARTA (CAJA  CON 5000 HOJAS)</t>
  </si>
  <si>
    <t>HOJA BLANCA TAMAÑO OFICIO (CAJA  CON 5000 HOJAS)</t>
  </si>
  <si>
    <t>HOJA DE OPALINA CARTULINA (DELGADA)</t>
  </si>
  <si>
    <t>HOJA DE OPALINA CARTULINA (GRUESA)</t>
  </si>
  <si>
    <t>LIBRETA DE TAQUIGRAFIA</t>
  </si>
  <si>
    <t>LIBRETA DE RAYA TAMAÑO PROFESIONAL 100 HOJAS</t>
  </si>
  <si>
    <t xml:space="preserve">BLOCK MEMO TIP # 54  </t>
  </si>
  <si>
    <t>PAPEL CARBON TAMAÑO CARTA (PAQUETE CON 100 PIEZAS)</t>
  </si>
  <si>
    <t>PROTECTOR PARA HOJAS TAMAÑO CARTA</t>
  </si>
  <si>
    <t>PROTECTOR PARA HOJAS TAMAÑO OFICIO</t>
  </si>
  <si>
    <t>RECOPILADOR TAMAÑO CARTA</t>
  </si>
  <si>
    <t>RECOPILADOR TAMAÑO OFICIO</t>
  </si>
  <si>
    <t>SOBRE MANILA TAMAÑO COIN</t>
  </si>
  <si>
    <t>SOBRE MANILA TAMAÑO CARTA</t>
  </si>
  <si>
    <t>SOBRE MANILA TAMAÑO OFICIO</t>
  </si>
  <si>
    <t>PZAS</t>
  </si>
  <si>
    <t>PAQ</t>
  </si>
  <si>
    <t>BOLSA</t>
  </si>
  <si>
    <t>CARTUCHO # CF279A NEGRO GENERICO</t>
  </si>
  <si>
    <t>CARTUCHO # 81X NEGRO GENERICO</t>
  </si>
  <si>
    <t>CARTUCHO PARA MULTIFUNCIONAL TK-477 NEGRO</t>
  </si>
  <si>
    <t>TONER KYOCERA TK-3102 NEGRO</t>
  </si>
  <si>
    <t>TONER CLT-K406S NEGRO</t>
  </si>
  <si>
    <t>TONER CLT-K406S MAGENTA</t>
  </si>
  <si>
    <t>TONER CLT-K406S CYAN</t>
  </si>
  <si>
    <t>TONER CLT-K406S YELLOW</t>
  </si>
  <si>
    <t>CARTUCHO # 37X NEGRO GENERICO</t>
  </si>
  <si>
    <t>TONER #26A NEGRO GENERICO CF226A</t>
  </si>
  <si>
    <t>TONER  ML-116</t>
  </si>
  <si>
    <t>TONER C430W NEGRO</t>
  </si>
  <si>
    <t>TONER C430W AMARILLO</t>
  </si>
  <si>
    <t>TONER C430W MAGENTA</t>
  </si>
  <si>
    <t>TONER C430W CIAN</t>
  </si>
  <si>
    <t>TONER  #508 CE360A NEGRO</t>
  </si>
  <si>
    <t>TONER  #508 CE361A CYAN</t>
  </si>
  <si>
    <t>TONER  #508 CE362A AMARILLO</t>
  </si>
  <si>
    <t>TONER  #508 CE363A MAGENTA</t>
  </si>
  <si>
    <t>TONER 35A</t>
  </si>
  <si>
    <t>TONER 49A</t>
  </si>
  <si>
    <t>TONER 53A</t>
  </si>
  <si>
    <t>TONER CF400A NEGRO GENERICO</t>
  </si>
  <si>
    <t>TONER CF401A CIAN GENERICO</t>
  </si>
  <si>
    <t>TONER CF402A MAGENTA GENERICO</t>
  </si>
  <si>
    <t>TONER CF403A AMARILLO GENERICO</t>
  </si>
  <si>
    <t>TONER # CF410A NEGRO</t>
  </si>
  <si>
    <t>TONER # CF411A CIAN</t>
  </si>
  <si>
    <t>TONER # CF412A AMARILLO</t>
  </si>
  <si>
    <t>TONER # CF413A MAGENTA</t>
  </si>
  <si>
    <t>COMUNICACIONES</t>
  </si>
  <si>
    <t>MATERIALES, ÚTILES Y EQUIPOS MENORES DE TECNOLOGÍAS DE LA INFORMACIÓN Y COMUNICACIONES</t>
  </si>
  <si>
    <t>BOLSA NEGRA DE CAMISETA PARA LA BASURA 25x50 CM</t>
  </si>
  <si>
    <t>BOLSA NEGRA JUMBO PARA LA BASURA 70+30X1.20 CM</t>
  </si>
  <si>
    <t>BOLSA NEGRA MEDIANA PARA LA BASURA 60x90 CM</t>
  </si>
  <si>
    <t xml:space="preserve">CLORO DE 950 ML MARCA RECONOCIDA </t>
  </si>
  <si>
    <t>CUBETA #12 DE PLASTICO CON CAPACIDAD DE 10 LITROS</t>
  </si>
  <si>
    <t>ESCOBA TIPO ABANICO MEDIANA</t>
  </si>
  <si>
    <t>GEL ANTIBACTERIAL DE .946 ML.</t>
  </si>
  <si>
    <t>GUANTE ROJO DOMESTICO GRANDE</t>
  </si>
  <si>
    <t>JABON EN POLVO DE 1 KILO</t>
  </si>
  <si>
    <t>PAÑUELO FACIAL DESECHABLE DE 90 HOJAS</t>
  </si>
  <si>
    <t xml:space="preserve">PAPEL HIGIENICO DE 4 PIEZAS CON 400 HOJAS       </t>
  </si>
  <si>
    <t xml:space="preserve">PASTILLA DE CLORO  DE 1 KILO  DE 1" </t>
  </si>
  <si>
    <t>SHAMPOO ANTIBACTERIAL  VARIOS AROMAS</t>
  </si>
  <si>
    <t>TOALLA EN ROLLO BLANCA DE 180 METROS</t>
  </si>
  <si>
    <t>TOALLA INTERDOBLADA  DE 100 HOJAS C/U</t>
  </si>
  <si>
    <t xml:space="preserve">LIMPIADOR MULTIUSOS </t>
  </si>
  <si>
    <t xml:space="preserve">PAPEL HIGIENICO  DE 180 METROS </t>
  </si>
  <si>
    <t xml:space="preserve">PASTILLA AROMATIZANTE ASA PLASTICA </t>
  </si>
  <si>
    <t>AROMATIZANTE AEROSOL</t>
  </si>
  <si>
    <t>PZ</t>
  </si>
  <si>
    <t>BIDON</t>
  </si>
  <si>
    <t>SANITIZANTE</t>
  </si>
  <si>
    <t>CINTA DE COLOR MARCA FARGO YMCKO 500 IMPRESIONES MODELO 84051, PARA CREDENCIALIZADORA MARCA HID/FARGO, MODELO HDP5000</t>
  </si>
  <si>
    <t>FILM DE IMPRESIÓN MARCA FARGO PARA 750 IMPRESIONES POR AMBOS LADOS MODELO 84053, PARA CREDENCIALIZADORA MARCA HID/FARGO, MODELO HDP5000</t>
  </si>
  <si>
    <t>HOLOGRAMA DE TRANSFERENCIA MARCA FARGO DISEÑO ESTANDAR PARA 500 APLICACIONES MODELO 82618, PARA CREDENCIALIZADORA MARCA HID/FARGO, MODELO HDP5000</t>
  </si>
  <si>
    <t>TARJETAS DE PVC POLIESTER DE 0.30 MILESIMAS DE ESPESOR MARCA EVERLOGIC MODELO TUFFCARD 5, PARA CREDENCIALIZADORA MARCA HID/FARGO, MODELO HDP5000</t>
  </si>
  <si>
    <t>REOS EN PROCESO DE READAPTACION SOCIAL</t>
  </si>
  <si>
    <t>CELADORES DE CENTROS DE REINSERCION</t>
  </si>
  <si>
    <t>MEDICINAS Y PRODUCTOS FARMACÉUTICOS</t>
  </si>
  <si>
    <t>BIPERIDENO 2 MG. TABS.30</t>
  </si>
  <si>
    <t>CLONAZEPAM 2MG. TAMBS.30</t>
  </si>
  <si>
    <t>SINOGAN 25MG. TABS.20</t>
  </si>
  <si>
    <t>CARBAMAZEPINA TABS 200MG C/20</t>
  </si>
  <si>
    <t>CITALOPRAM TABS 20MG C14</t>
  </si>
  <si>
    <t>FENITOINA TABS DE 100 MG/50 C</t>
  </si>
  <si>
    <t>FLUOXETINA CAPS DE 20MG C/14</t>
  </si>
  <si>
    <t xml:space="preserve">OLANZAPINA TABS 10MG C/14 </t>
  </si>
  <si>
    <t>PAROXETINA  TABS DE 20 MG C/10</t>
  </si>
  <si>
    <t xml:space="preserve">RISPERIDONA TABS 2MG C/40 </t>
  </si>
  <si>
    <t>SERTRALINA TBS 50MG C/14</t>
  </si>
  <si>
    <t>VALPROATO DE MAGNESIO TABS DE 200MG C/40</t>
  </si>
  <si>
    <t>CORTIFUNG-S, CMA AL.01% C/30 GR</t>
  </si>
  <si>
    <t>ANTACSAL, TABS 500 MG C/20</t>
  </si>
  <si>
    <t>VERMISEN, TABS 200 MG C/6</t>
  </si>
  <si>
    <t>BROSOLAN, SOL 300 MG C/120 ML</t>
  </si>
  <si>
    <t>OXOLVAN, TABS 30 MG C/20</t>
  </si>
  <si>
    <t>AMIKACINA , INY 500 MG/2ML C/1</t>
  </si>
  <si>
    <t>GIMALXINA, CAPS 500 MG C/12</t>
  </si>
  <si>
    <t>GIMACLAV, TABS 875/125 MG C/10</t>
  </si>
  <si>
    <t>BRUPEN, CAPS 500 MG C/20</t>
  </si>
  <si>
    <t>ARNIDOL, CMA C/35 GR</t>
  </si>
  <si>
    <t>TEXOVEN, CAPS 100 MG C/20</t>
  </si>
  <si>
    <t>PENIPOT 800, INY 800,000 UI/2ML C/1</t>
  </si>
  <si>
    <t>BENZATINA BENCILPENICILINA AMSA,INY 1200 000 C/1</t>
  </si>
  <si>
    <t>DERMOVAL, CMA C/30 GR</t>
  </si>
  <si>
    <t>BRUPACIL, TABS 10 MG C/10</t>
  </si>
  <si>
    <t>HIOSCINA, INY 20 MG/ML C/3</t>
  </si>
  <si>
    <t>PASMODIL, INY 20 MG/ 2.5 GR C/1</t>
  </si>
  <si>
    <t>ALTIVER, TABS 25 MG C/30</t>
  </si>
  <si>
    <t>NIXELAF-C, CAPS 500 MG C/20</t>
  </si>
  <si>
    <t>CEFTRIAXONA BRULUAGSA, INY IM 1 GR C/1</t>
  </si>
  <si>
    <t xml:space="preserve">ACETONIDO DE FLUOCINOLONA CREMA .01% C/30 GR </t>
  </si>
  <si>
    <t xml:space="preserve">ACIDO ACETIL SALICILICO TABLETA  DE 500 MG C/20 TABLETAS </t>
  </si>
  <si>
    <t xml:space="preserve">ALBENDAZOL TABLETA DE 200 MG C/6 </t>
  </si>
  <si>
    <t xml:space="preserve">AMBROXOL SOLUCION DE 300MG FCO DE 120ML </t>
  </si>
  <si>
    <t>AMBROXOL TABLETAS DE 30 MG  C/20</t>
  </si>
  <si>
    <t xml:space="preserve">AMIKACINA INYECCION DE  500 MG/2ML  C/1 AMPULA </t>
  </si>
  <si>
    <t xml:space="preserve">AMOXICILINA CAPSULA DE 500 MG C/12 </t>
  </si>
  <si>
    <t>AMOXICILINA/ ACIDO CLAVULANICO TABLETA DE  875/125 MG C/10</t>
  </si>
  <si>
    <t>AMPICILINA CAPSULA DE 500 MG  C/20</t>
  </si>
  <si>
    <t>ARNICA CREMA C/35 GR</t>
  </si>
  <si>
    <t xml:space="preserve">BENZONATATO PERLAS CAPSULAS  DE 100MG  C/20  </t>
  </si>
  <si>
    <t xml:space="preserve">BENZATINA BENCILPENICILINA INYECCION DE  800 000 UI/2ML C/1 </t>
  </si>
  <si>
    <t>BENZATINA- BENCILPENICILINA INYECCION DE  1200 000 C/1</t>
  </si>
  <si>
    <t>BETAMETASONA CREMA C/30GR</t>
  </si>
  <si>
    <t xml:space="preserve">HIOSCINA SIMPLE  10 MG C/10 TABLETAS </t>
  </si>
  <si>
    <t xml:space="preserve">HIOSCINA INYECCION DE 20MG/ML  C/3 AMPULAS </t>
  </si>
  <si>
    <t xml:space="preserve">BUTILHIOSCINA/METAMIZOL INYECCION DE 20M/2.5GR  C/1 </t>
  </si>
  <si>
    <t xml:space="preserve">CAPTOPRIL 25 MG C/30 TABLETA </t>
  </si>
  <si>
    <t>CEFALEXINA C/20 CAPSULAS DE   500MG</t>
  </si>
  <si>
    <t xml:space="preserve">CEFTRIAXONA INYECCION  DE 1MG C/1 </t>
  </si>
  <si>
    <t xml:space="preserve">CEFOTAXIMA 1GR 4ML C/1 </t>
  </si>
  <si>
    <t xml:space="preserve">CIPROFLOXACINO 500MG C/12 TABLETAS </t>
  </si>
  <si>
    <t xml:space="preserve">CLARITROMICINA 500MG C/10 TABLETAS </t>
  </si>
  <si>
    <t>CLINDAMICINA 300MG CAPSULAS C/16</t>
  </si>
  <si>
    <t>CLIOQUINOL CREMA C/30GR</t>
  </si>
  <si>
    <t xml:space="preserve">CISAPRIDA TABLETAS DE 5MG C/30 </t>
  </si>
  <si>
    <t>CINITAPRIDA COMPRIMIDO  DE 1MG C/25</t>
  </si>
  <si>
    <t xml:space="preserve">CIPROFLOXACINO 3MG OFTALMICO SOLUCION 3MG/ML C/5ML  </t>
  </si>
  <si>
    <t xml:space="preserve">CIPROFLOXACINO/HIDROCORTIZONA /LIDOCAINA   GTS OT C/10/ML </t>
  </si>
  <si>
    <t xml:space="preserve">COMPLEJO B C/30 </t>
  </si>
  <si>
    <t>CLONIXINATO DE LISINA INYECCION DE  100MG C/5</t>
  </si>
  <si>
    <t xml:space="preserve">CLORANFENICOL OFTALMICO 5/MG C/10ML </t>
  </si>
  <si>
    <t xml:space="preserve">CLORFENAMINA COMPUESTA 10MG C/10 TABLETA </t>
  </si>
  <si>
    <t xml:space="preserve">DEXAMETASONA INY  8MG/2ML C/1 </t>
  </si>
  <si>
    <t xml:space="preserve">DEXTROMETORFANO JARABE DE300MG C/120ML </t>
  </si>
  <si>
    <t xml:space="preserve">DEXTROMETORFANO /AMBROXOL ADULTO SOL 225/225 C/120ML </t>
  </si>
  <si>
    <t xml:space="preserve">DICLOFENACO GRAJEAS DE 100MG C/20 </t>
  </si>
  <si>
    <t xml:space="preserve">DICLOFENACOINY 75 MG C/2  </t>
  </si>
  <si>
    <t>DICLOFENACO EN GEL AL 1.235% C/60 GR</t>
  </si>
  <si>
    <t>DICLOXACILINA 500MG CAPSULA C/20</t>
  </si>
  <si>
    <t>ALCOHOL BIDON 19 LITROS 96%</t>
  </si>
  <si>
    <t>AGUA OXIGENADA DE LITRO</t>
  </si>
  <si>
    <t>PAQUETE DE ABATELENGUA C/500</t>
  </si>
  <si>
    <t>APOSITO DE BOLSA C/100 PZA</t>
  </si>
  <si>
    <t>BOLSA PARA RECOLECCION ORINA</t>
  </si>
  <si>
    <t>CINTA TESTIGO</t>
  </si>
  <si>
    <t>QRIT CLORURO DE BENZALCONIO 500</t>
  </si>
  <si>
    <t>CUBRE BOCA LISO C/150 PZA.</t>
  </si>
  <si>
    <t>FRASCO ESTERICIDE SPRAY 240 ML</t>
  </si>
  <si>
    <t>FRASCO PARA MUESTRA DE ORINA</t>
  </si>
  <si>
    <t>GASA CRUDA 10X10 C/200</t>
  </si>
  <si>
    <t>GASA ESTERIL 10X10 C/100</t>
  </si>
  <si>
    <t>GUANTE ESTERIL MEDIANO C/100 P</t>
  </si>
  <si>
    <t>GUANTE NO ESTERIL CRUDO C/100 P</t>
  </si>
  <si>
    <t>HOJA DE BISTURI # 21 C/100</t>
  </si>
  <si>
    <t>VENDA DE HUATA 10 CM</t>
  </si>
  <si>
    <t>VENDA DE HUATA 5 CM</t>
  </si>
  <si>
    <t>JEINGA 1 ML. INSULINA C/ AGUJA DL</t>
  </si>
  <si>
    <t>JERINGA AMARILLA C/AGUJA 3 ML. C/100</t>
  </si>
  <si>
    <t>JERINGA AMARILLA C/AGUJA 5 ML. C/100</t>
  </si>
  <si>
    <t>LANCETA REDONDA C/100 PZAS</t>
  </si>
  <si>
    <t>MASCARILLA PARA NEBULIZAR ADULT</t>
  </si>
  <si>
    <t>MICROPORE BLANCA 2.5 CM C/12</t>
  </si>
  <si>
    <t>PAÑAL PARA ADULTO C/40</t>
  </si>
  <si>
    <t>PUNZOCAT # 16 C/50 PZAS. C/U</t>
  </si>
  <si>
    <t>PUNZOCAT # 18 C/50 PZAS. C/U</t>
  </si>
  <si>
    <t>CAJA RETELAX PARA SUJECION DE APOSITOS 2 METROS</t>
  </si>
  <si>
    <t>SUTURA NYLON 2-0 C/12 MCA AMERICAN</t>
  </si>
  <si>
    <t>TELA ADHESIVA 2.5 CM</t>
  </si>
  <si>
    <t>TIRA REACTIVA ACKU CHEK C/50</t>
  </si>
  <si>
    <t>TORUNDA ALGODÓN 500 GRS</t>
  </si>
  <si>
    <t>TUBO DE ENSAYO AMARILLO C/100</t>
  </si>
  <si>
    <t>TUBO DE ENSAYO LILA C/100</t>
  </si>
  <si>
    <t>TUBO DE ENSAYO AZUL C/100PARA ADULTO C/40</t>
  </si>
  <si>
    <t>VENDA ELASTICA 10 CM C/12</t>
  </si>
  <si>
    <t>VENDA ELASTICA 30 CM. C/12</t>
  </si>
  <si>
    <t>VENDA ELASTICA 5 CM. C/24</t>
  </si>
  <si>
    <t>VENDA ELASTICA 7 CM. C/24</t>
  </si>
  <si>
    <t>VENDA ELASTICA 15 CM. C/12</t>
  </si>
  <si>
    <t>VENDA DE YESO 5 CM C/12</t>
  </si>
  <si>
    <t>PAQ.</t>
  </si>
  <si>
    <t>FRASCO</t>
  </si>
  <si>
    <t>MATERIALES, ACCESORIOS Y SUMINISTROS MÉDICOS</t>
  </si>
  <si>
    <t>OTROS ARRENDAMIENTOS</t>
  </si>
  <si>
    <t>SEGUROS DE BIENES PATRIMONIALES</t>
  </si>
  <si>
    <t>SEGUROS PARA AUTOMOVIL</t>
  </si>
  <si>
    <t>RENTA DE TABLONES RECTANGULARES</t>
  </si>
  <si>
    <t>RENTA DE CARPAS 6 Xx 3</t>
  </si>
  <si>
    <t>RENTA DE CARPAS 6 X 12</t>
  </si>
  <si>
    <t>RENTA DE SILLA PLEGABLE</t>
  </si>
  <si>
    <t>POLIZA</t>
  </si>
  <si>
    <t>SERVICIOS INTEGRALES DE TRASLADO Y VIÁTICOS</t>
  </si>
  <si>
    <t xml:space="preserve">TRASLADO REDONDO DE PERSONAL DE CERESO BUCERIAS TEPIC-BUCERIAS </t>
  </si>
  <si>
    <t>ARRENDAMIENTO DE MOBILIARIO Y EQUIPO DE ADMINISTRACIÓN, EDUCACIONAL Y RECREATIVO</t>
  </si>
  <si>
    <t>CONSUMO DIARIO</t>
  </si>
  <si>
    <t>GAS</t>
  </si>
  <si>
    <t>CONSUMO DE GAS LP</t>
  </si>
  <si>
    <t>SECRETARIA DE SEGURIDAD Y PROTECCION CIUDADANA</t>
  </si>
  <si>
    <t>DIRECCION GENERAL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</si>
</sst>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;[Red]0"/>
    <numFmt numFmtId="165" formatCode="&quot;$&quot;#,##0.00"/>
  </numFmts>
  <fonts count="22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Times New Roman"/>
      <family val="1"/>
    </font>
    <font>
      <sz val="6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u/>
      <sz val="8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10"/>
      <name val="Times New Roman"/>
      <family val="1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0">
    <xf numFmtId="0" fontId="0" fillId="0" borderId="0" xfId="0"/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/>
    <xf numFmtId="0" fontId="0" fillId="0" borderId="0" xfId="0" applyAlignment="1">
      <alignment horizontal="center" vertical="justify"/>
    </xf>
    <xf numFmtId="0" fontId="0" fillId="0" borderId="0" xfId="0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6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right" vertical="top" wrapText="1"/>
    </xf>
    <xf numFmtId="0" fontId="3" fillId="0" borderId="7" xfId="0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vertical="top" wrapText="1"/>
    </xf>
    <xf numFmtId="2" fontId="0" fillId="0" borderId="0" xfId="0" applyNumberFormat="1"/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center" vertical="top" wrapText="1"/>
    </xf>
    <xf numFmtId="4" fontId="3" fillId="0" borderId="9" xfId="0" applyNumberFormat="1" applyFont="1" applyBorder="1" applyAlignment="1">
      <alignment vertical="top" wrapText="1"/>
    </xf>
    <xf numFmtId="0" fontId="3" fillId="0" borderId="8" xfId="0" applyFont="1" applyBorder="1" applyAlignment="1">
      <alignment horizontal="right" vertical="top" wrapText="1"/>
    </xf>
    <xf numFmtId="4" fontId="3" fillId="0" borderId="8" xfId="0" applyNumberFormat="1" applyFont="1" applyBorder="1" applyAlignment="1">
      <alignment horizontal="right" vertical="top" wrapText="1"/>
    </xf>
    <xf numFmtId="4" fontId="3" fillId="4" borderId="9" xfId="0" applyNumberFormat="1" applyFont="1" applyFill="1" applyBorder="1" applyAlignment="1">
      <alignment vertical="top" wrapText="1"/>
    </xf>
    <xf numFmtId="0" fontId="6" fillId="0" borderId="8" xfId="0" applyFont="1" applyBorder="1" applyAlignment="1">
      <alignment horizontal="right" vertical="top" wrapText="1"/>
    </xf>
    <xf numFmtId="164" fontId="6" fillId="0" borderId="9" xfId="0" applyNumberFormat="1" applyFont="1" applyBorder="1" applyAlignment="1">
      <alignment horizontal="right" vertical="top" wrapText="1"/>
    </xf>
    <xf numFmtId="0" fontId="6" fillId="0" borderId="9" xfId="0" applyFont="1" applyBorder="1" applyAlignment="1">
      <alignment horizontal="center" vertical="top" wrapText="1"/>
    </xf>
    <xf numFmtId="4" fontId="6" fillId="0" borderId="9" xfId="0" applyNumberFormat="1" applyFont="1" applyBorder="1" applyAlignment="1">
      <alignment horizontal="right" vertical="top" wrapText="1"/>
    </xf>
    <xf numFmtId="4" fontId="6" fillId="0" borderId="9" xfId="0" applyNumberFormat="1" applyFont="1" applyBorder="1" applyAlignment="1">
      <alignment vertical="top" wrapText="1"/>
    </xf>
    <xf numFmtId="164" fontId="6" fillId="0" borderId="9" xfId="0" applyNumberFormat="1" applyFont="1" applyBorder="1" applyAlignment="1">
      <alignment vertical="top" wrapText="1"/>
    </xf>
    <xf numFmtId="0" fontId="6" fillId="0" borderId="8" xfId="0" applyFont="1" applyBorder="1" applyAlignment="1">
      <alignment horizontal="center" vertical="top" wrapText="1"/>
    </xf>
    <xf numFmtId="164" fontId="6" fillId="0" borderId="8" xfId="0" applyNumberFormat="1" applyFont="1" applyBorder="1" applyAlignment="1">
      <alignment horizontal="right" vertical="top" wrapText="1"/>
    </xf>
    <xf numFmtId="4" fontId="7" fillId="0" borderId="10" xfId="0" applyNumberFormat="1" applyFont="1" applyBorder="1" applyAlignment="1">
      <alignment vertical="top" wrapText="1"/>
    </xf>
    <xf numFmtId="4" fontId="7" fillId="0" borderId="0" xfId="0" applyNumberFormat="1" applyFont="1" applyBorder="1" applyAlignment="1">
      <alignment vertical="top" wrapText="1"/>
    </xf>
    <xf numFmtId="4" fontId="6" fillId="0" borderId="8" xfId="0" applyNumberFormat="1" applyFont="1" applyBorder="1" applyAlignment="1">
      <alignment horizontal="right" vertical="top" wrapText="1"/>
    </xf>
    <xf numFmtId="4" fontId="6" fillId="0" borderId="8" xfId="0" applyNumberFormat="1" applyFont="1" applyBorder="1" applyAlignment="1">
      <alignment vertical="top" wrapText="1"/>
    </xf>
    <xf numFmtId="164" fontId="3" fillId="0" borderId="9" xfId="0" applyNumberFormat="1" applyFont="1" applyBorder="1" applyAlignment="1">
      <alignment vertical="top" wrapText="1"/>
    </xf>
    <xf numFmtId="4" fontId="5" fillId="0" borderId="8" xfId="0" applyNumberFormat="1" applyFont="1" applyBorder="1"/>
    <xf numFmtId="164" fontId="3" fillId="0" borderId="8" xfId="0" applyNumberFormat="1" applyFont="1" applyBorder="1" applyAlignment="1">
      <alignment vertical="top" wrapText="1"/>
    </xf>
    <xf numFmtId="4" fontId="3" fillId="4" borderId="8" xfId="0" applyNumberFormat="1" applyFont="1" applyFill="1" applyBorder="1" applyAlignment="1">
      <alignment vertical="top" wrapText="1"/>
    </xf>
    <xf numFmtId="4" fontId="3" fillId="0" borderId="8" xfId="0" applyNumberFormat="1" applyFont="1" applyBorder="1" applyAlignment="1">
      <alignment vertical="top" wrapText="1"/>
    </xf>
    <xf numFmtId="164" fontId="6" fillId="0" borderId="8" xfId="0" applyNumberFormat="1" applyFont="1" applyBorder="1" applyAlignment="1">
      <alignment vertical="top" wrapText="1"/>
    </xf>
    <xf numFmtId="0" fontId="3" fillId="0" borderId="6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center" vertical="top"/>
    </xf>
    <xf numFmtId="164" fontId="3" fillId="0" borderId="6" xfId="0" applyNumberFormat="1" applyFont="1" applyBorder="1" applyAlignment="1">
      <alignment vertical="top" wrapText="1"/>
    </xf>
    <xf numFmtId="4" fontId="3" fillId="4" borderId="6" xfId="0" applyNumberFormat="1" applyFont="1" applyFill="1" applyBorder="1" applyAlignment="1">
      <alignment vertical="top" wrapText="1"/>
    </xf>
    <xf numFmtId="164" fontId="3" fillId="0" borderId="8" xfId="0" applyNumberFormat="1" applyFont="1" applyBorder="1" applyAlignment="1">
      <alignment horizontal="right" vertical="top" wrapText="1"/>
    </xf>
    <xf numFmtId="4" fontId="3" fillId="0" borderId="9" xfId="0" applyNumberFormat="1" applyFont="1" applyBorder="1" applyAlignment="1">
      <alignment horizontal="right" vertical="top" wrapText="1"/>
    </xf>
    <xf numFmtId="0" fontId="3" fillId="4" borderId="8" xfId="0" applyFont="1" applyFill="1" applyBorder="1" applyAlignment="1">
      <alignment horizontal="right" vertical="top" wrapText="1"/>
    </xf>
    <xf numFmtId="164" fontId="6" fillId="4" borderId="9" xfId="0" applyNumberFormat="1" applyFont="1" applyFill="1" applyBorder="1" applyAlignment="1">
      <alignment horizontal="right" vertical="top" wrapText="1"/>
    </xf>
    <xf numFmtId="0" fontId="3" fillId="4" borderId="8" xfId="0" applyFont="1" applyFill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top" wrapText="1"/>
    </xf>
    <xf numFmtId="4" fontId="6" fillId="4" borderId="9" xfId="0" applyNumberFormat="1" applyFont="1" applyFill="1" applyBorder="1" applyAlignment="1">
      <alignment vertical="top" wrapText="1"/>
    </xf>
    <xf numFmtId="4" fontId="6" fillId="4" borderId="8" xfId="0" applyNumberFormat="1" applyFont="1" applyFill="1" applyBorder="1" applyAlignment="1">
      <alignment vertical="top" wrapText="1"/>
    </xf>
    <xf numFmtId="0" fontId="3" fillId="0" borderId="8" xfId="0" applyFont="1" applyFill="1" applyBorder="1" applyAlignment="1">
      <alignment horizontal="right" vertical="top" wrapText="1"/>
    </xf>
    <xf numFmtId="0" fontId="6" fillId="0" borderId="8" xfId="0" applyFont="1" applyFill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right" vertical="top" wrapText="1"/>
    </xf>
    <xf numFmtId="2" fontId="0" fillId="0" borderId="10" xfId="0" applyNumberFormat="1" applyBorder="1"/>
    <xf numFmtId="4" fontId="7" fillId="0" borderId="0" xfId="0" applyNumberFormat="1" applyFont="1" applyFill="1" applyBorder="1" applyAlignment="1">
      <alignment vertical="top" wrapText="1"/>
    </xf>
    <xf numFmtId="4" fontId="8" fillId="0" borderId="0" xfId="0" applyNumberFormat="1" applyFont="1" applyFill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center" vertical="top" wrapText="1"/>
    </xf>
    <xf numFmtId="44" fontId="10" fillId="0" borderId="8" xfId="1" applyFont="1" applyBorder="1" applyAlignment="1">
      <alignment horizontal="right" vertical="top" wrapText="1"/>
    </xf>
    <xf numFmtId="0" fontId="9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top" wrapText="1"/>
    </xf>
    <xf numFmtId="44" fontId="10" fillId="0" borderId="0" xfId="1" applyFont="1" applyBorder="1" applyAlignment="1">
      <alignment horizontal="right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0" fillId="0" borderId="0" xfId="0" applyAlignment="1">
      <alignment horizontal="right"/>
    </xf>
    <xf numFmtId="0" fontId="4" fillId="0" borderId="8" xfId="0" applyFont="1" applyBorder="1" applyAlignment="1">
      <alignment horizontal="justify" vertical="justify" wrapText="1"/>
    </xf>
    <xf numFmtId="0" fontId="4" fillId="0" borderId="0" xfId="0" applyFont="1" applyBorder="1" applyAlignment="1">
      <alignment horizontal="justify" vertical="justify" wrapText="1"/>
    </xf>
    <xf numFmtId="0" fontId="9" fillId="0" borderId="0" xfId="0" applyFont="1" applyBorder="1" applyAlignment="1">
      <alignment horizontal="justify" vertical="justify" wrapText="1"/>
    </xf>
    <xf numFmtId="0" fontId="1" fillId="0" borderId="0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5" fillId="2" borderId="3" xfId="0" applyFont="1" applyFill="1" applyBorder="1" applyAlignment="1">
      <alignment horizontal="justify" vertical="top" wrapText="1"/>
    </xf>
    <xf numFmtId="0" fontId="6" fillId="0" borderId="8" xfId="0" applyFont="1" applyBorder="1" applyAlignment="1">
      <alignment horizontal="justify" vertical="top" wrapText="1"/>
    </xf>
    <xf numFmtId="0" fontId="4" fillId="0" borderId="8" xfId="0" applyFont="1" applyBorder="1" applyAlignment="1">
      <alignment horizontal="justify" vertical="top" wrapText="1"/>
    </xf>
    <xf numFmtId="0" fontId="3" fillId="4" borderId="8" xfId="0" applyFont="1" applyFill="1" applyBorder="1" applyAlignment="1">
      <alignment horizontal="justify" vertical="top" wrapText="1"/>
    </xf>
    <xf numFmtId="0" fontId="6" fillId="0" borderId="8" xfId="0" applyFont="1" applyFill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9" fillId="0" borderId="9" xfId="0" applyFont="1" applyBorder="1" applyAlignment="1">
      <alignment horizontal="center" vertical="top" wrapText="1"/>
    </xf>
    <xf numFmtId="0" fontId="6" fillId="4" borderId="8" xfId="0" applyFont="1" applyFill="1" applyBorder="1" applyAlignment="1">
      <alignment horizontal="justify" vertical="top" wrapText="1"/>
    </xf>
    <xf numFmtId="4" fontId="3" fillId="0" borderId="12" xfId="0" applyNumberFormat="1" applyFont="1" applyBorder="1" applyAlignment="1">
      <alignment vertical="top" wrapText="1"/>
    </xf>
    <xf numFmtId="164" fontId="6" fillId="0" borderId="12" xfId="0" applyNumberFormat="1" applyFont="1" applyBorder="1" applyAlignment="1">
      <alignment vertical="top" wrapText="1"/>
    </xf>
    <xf numFmtId="4" fontId="6" fillId="0" borderId="12" xfId="0" applyNumberFormat="1" applyFont="1" applyBorder="1" applyAlignment="1">
      <alignment vertical="top" wrapText="1"/>
    </xf>
    <xf numFmtId="0" fontId="0" fillId="0" borderId="12" xfId="0" applyBorder="1"/>
    <xf numFmtId="0" fontId="3" fillId="0" borderId="8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6" fillId="0" borderId="13" xfId="0" applyFont="1" applyFill="1" applyBorder="1" applyAlignment="1"/>
    <xf numFmtId="0" fontId="6" fillId="0" borderId="8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/>
    </xf>
    <xf numFmtId="0" fontId="6" fillId="0" borderId="8" xfId="0" applyFont="1" applyFill="1" applyBorder="1" applyAlignment="1"/>
    <xf numFmtId="0" fontId="12" fillId="0" borderId="0" xfId="0" applyFont="1"/>
    <xf numFmtId="0" fontId="9" fillId="0" borderId="8" xfId="0" applyFont="1" applyFill="1" applyBorder="1" applyAlignment="1">
      <alignment vertical="center"/>
    </xf>
    <xf numFmtId="165" fontId="9" fillId="0" borderId="8" xfId="0" applyNumberFormat="1" applyFont="1" applyFill="1" applyBorder="1" applyAlignment="1">
      <alignment vertical="center" wrapText="1"/>
    </xf>
    <xf numFmtId="43" fontId="16" fillId="0" borderId="8" xfId="2" applyFont="1" applyFill="1" applyBorder="1"/>
    <xf numFmtId="0" fontId="16" fillId="0" borderId="8" xfId="0" applyFont="1" applyFill="1" applyBorder="1" applyAlignment="1">
      <alignment vertical="center"/>
    </xf>
    <xf numFmtId="165" fontId="9" fillId="0" borderId="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12" fillId="0" borderId="0" xfId="0" applyFont="1" applyFill="1"/>
    <xf numFmtId="0" fontId="3" fillId="0" borderId="8" xfId="0" applyFont="1" applyFill="1" applyBorder="1" applyAlignment="1">
      <alignment horizontal="justify" vertical="top" wrapText="1"/>
    </xf>
    <xf numFmtId="164" fontId="6" fillId="0" borderId="9" xfId="0" applyNumberFormat="1" applyFont="1" applyFill="1" applyBorder="1" applyAlignment="1">
      <alignment vertical="top" wrapText="1"/>
    </xf>
    <xf numFmtId="0" fontId="3" fillId="0" borderId="8" xfId="0" applyFont="1" applyFill="1" applyBorder="1" applyAlignment="1">
      <alignment horizontal="center" vertical="top" wrapText="1"/>
    </xf>
    <xf numFmtId="4" fontId="3" fillId="0" borderId="9" xfId="0" applyNumberFormat="1" applyFont="1" applyFill="1" applyBorder="1" applyAlignment="1">
      <alignment vertical="top" wrapText="1"/>
    </xf>
    <xf numFmtId="2" fontId="0" fillId="0" borderId="0" xfId="0" applyNumberFormat="1" applyFill="1"/>
    <xf numFmtId="0" fontId="0" fillId="0" borderId="0" xfId="0" applyFill="1"/>
    <xf numFmtId="164" fontId="6" fillId="0" borderId="8" xfId="0" applyNumberFormat="1" applyFont="1" applyFill="1" applyBorder="1" applyAlignment="1">
      <alignment vertical="top" wrapText="1"/>
    </xf>
    <xf numFmtId="164" fontId="3" fillId="0" borderId="8" xfId="0" applyNumberFormat="1" applyFont="1" applyFill="1" applyBorder="1" applyAlignment="1">
      <alignment vertical="top" wrapText="1"/>
    </xf>
    <xf numFmtId="4" fontId="3" fillId="0" borderId="8" xfId="0" applyNumberFormat="1" applyFont="1" applyFill="1" applyBorder="1" applyAlignment="1">
      <alignment vertical="top" wrapText="1"/>
    </xf>
    <xf numFmtId="4" fontId="6" fillId="0" borderId="9" xfId="0" applyNumberFormat="1" applyFont="1" applyFill="1" applyBorder="1" applyAlignment="1">
      <alignment horizontal="right" vertical="top" wrapText="1"/>
    </xf>
    <xf numFmtId="4" fontId="6" fillId="0" borderId="9" xfId="0" applyNumberFormat="1" applyFont="1" applyFill="1" applyBorder="1" applyAlignment="1">
      <alignment vertical="top" wrapText="1"/>
    </xf>
    <xf numFmtId="0" fontId="9" fillId="0" borderId="9" xfId="0" applyFont="1" applyFill="1" applyBorder="1" applyAlignment="1">
      <alignment horizontal="center" vertical="top" wrapText="1"/>
    </xf>
    <xf numFmtId="0" fontId="15" fillId="0" borderId="0" xfId="0" applyFont="1" applyFill="1"/>
    <xf numFmtId="0" fontId="16" fillId="0" borderId="8" xfId="0" applyFont="1" applyFill="1" applyBorder="1" applyAlignment="1">
      <alignment horizontal="left" vertical="center" wrapText="1"/>
    </xf>
    <xf numFmtId="43" fontId="9" fillId="0" borderId="8" xfId="2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right" vertical="top" wrapText="1"/>
    </xf>
    <xf numFmtId="4" fontId="7" fillId="0" borderId="10" xfId="0" applyNumberFormat="1" applyFont="1" applyFill="1" applyBorder="1" applyAlignment="1">
      <alignment vertical="top" wrapText="1"/>
    </xf>
    <xf numFmtId="164" fontId="6" fillId="0" borderId="9" xfId="0" applyNumberFormat="1" applyFont="1" applyFill="1" applyBorder="1" applyAlignment="1">
      <alignment horizontal="right" vertical="top" wrapText="1"/>
    </xf>
    <xf numFmtId="164" fontId="6" fillId="0" borderId="8" xfId="0" applyNumberFormat="1" applyFont="1" applyFill="1" applyBorder="1" applyAlignment="1">
      <alignment horizontal="right" vertical="top" wrapText="1"/>
    </xf>
    <xf numFmtId="4" fontId="6" fillId="0" borderId="8" xfId="0" applyNumberFormat="1" applyFont="1" applyFill="1" applyBorder="1" applyAlignment="1">
      <alignment vertical="top" wrapText="1"/>
    </xf>
    <xf numFmtId="165" fontId="6" fillId="0" borderId="8" xfId="0" applyNumberFormat="1" applyFont="1" applyFill="1" applyBorder="1" applyAlignment="1">
      <alignment horizontal="right"/>
    </xf>
    <xf numFmtId="0" fontId="13" fillId="0" borderId="13" xfId="0" applyFont="1" applyFill="1" applyBorder="1" applyAlignment="1"/>
    <xf numFmtId="0" fontId="0" fillId="0" borderId="0" xfId="0" applyFill="1" applyAlignment="1">
      <alignment vertical="top"/>
    </xf>
    <xf numFmtId="4" fontId="6" fillId="0" borderId="8" xfId="0" applyNumberFormat="1" applyFont="1" applyFill="1" applyBorder="1" applyAlignment="1">
      <alignment horizontal="right" vertical="top" wrapText="1"/>
    </xf>
    <xf numFmtId="0" fontId="6" fillId="0" borderId="13" xfId="0" applyFont="1" applyFill="1" applyBorder="1" applyAlignment="1">
      <alignment wrapText="1"/>
    </xf>
    <xf numFmtId="0" fontId="6" fillId="0" borderId="9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justify" vertical="top" wrapText="1"/>
    </xf>
    <xf numFmtId="0" fontId="3" fillId="0" borderId="7" xfId="0" applyFont="1" applyFill="1" applyBorder="1" applyAlignment="1">
      <alignment horizontal="center" vertical="top" wrapText="1"/>
    </xf>
    <xf numFmtId="4" fontId="3" fillId="0" borderId="7" xfId="0" applyNumberFormat="1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44" fontId="6" fillId="0" borderId="9" xfId="1" applyFont="1" applyFill="1" applyBorder="1" applyAlignment="1">
      <alignment vertical="top" wrapText="1"/>
    </xf>
    <xf numFmtId="2" fontId="0" fillId="0" borderId="0" xfId="0" applyNumberFormat="1" applyFont="1" applyFill="1"/>
    <xf numFmtId="0" fontId="0" fillId="0" borderId="0" xfId="0" applyFont="1" applyFill="1"/>
    <xf numFmtId="4" fontId="6" fillId="0" borderId="8" xfId="0" applyNumberFormat="1" applyFont="1" applyFill="1" applyBorder="1" applyAlignment="1">
      <alignment horizontal="center" vertical="top" wrapText="1"/>
    </xf>
    <xf numFmtId="0" fontId="15" fillId="0" borderId="8" xfId="0" applyFont="1" applyFill="1" applyBorder="1"/>
    <xf numFmtId="0" fontId="3" fillId="0" borderId="7" xfId="0" applyNumberFormat="1" applyFont="1" applyFill="1" applyBorder="1" applyAlignment="1">
      <alignment horizontal="center" vertical="top" wrapText="1"/>
    </xf>
    <xf numFmtId="0" fontId="3" fillId="0" borderId="9" xfId="0" applyNumberFormat="1" applyFont="1" applyFill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horizontal="center" vertical="top" wrapText="1"/>
    </xf>
    <xf numFmtId="0" fontId="3" fillId="0" borderId="8" xfId="0" applyNumberFormat="1" applyFont="1" applyFill="1" applyBorder="1" applyAlignment="1">
      <alignment horizontal="center" vertical="top" wrapText="1"/>
    </xf>
    <xf numFmtId="0" fontId="6" fillId="0" borderId="8" xfId="0" applyNumberFormat="1" applyFont="1" applyFill="1" applyBorder="1" applyAlignment="1">
      <alignment horizontal="center" vertical="top" wrapText="1"/>
    </xf>
    <xf numFmtId="0" fontId="16" fillId="0" borderId="8" xfId="2" applyNumberFormat="1" applyFont="1" applyFill="1" applyBorder="1" applyAlignment="1">
      <alignment horizontal="center"/>
    </xf>
    <xf numFmtId="0" fontId="4" fillId="0" borderId="8" xfId="2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/>
    </xf>
    <xf numFmtId="0" fontId="9" fillId="0" borderId="8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9" fillId="0" borderId="0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0" fillId="0" borderId="0" xfId="0" applyNumberFormat="1" applyAlignment="1">
      <alignment horizontal="center"/>
    </xf>
    <xf numFmtId="44" fontId="3" fillId="0" borderId="7" xfId="1" applyFont="1" applyFill="1" applyBorder="1" applyAlignment="1">
      <alignment vertical="top" wrapText="1"/>
    </xf>
    <xf numFmtId="44" fontId="3" fillId="0" borderId="9" xfId="1" applyFont="1" applyFill="1" applyBorder="1" applyAlignment="1">
      <alignment vertical="top" wrapText="1"/>
    </xf>
    <xf numFmtId="44" fontId="3" fillId="0" borderId="8" xfId="1" applyFont="1" applyFill="1" applyBorder="1" applyAlignment="1">
      <alignment horizontal="right" vertical="top" wrapText="1"/>
    </xf>
    <xf numFmtId="44" fontId="5" fillId="0" borderId="8" xfId="1" applyFont="1" applyFill="1" applyBorder="1"/>
    <xf numFmtId="44" fontId="6" fillId="0" borderId="8" xfId="1" applyFont="1" applyFill="1" applyBorder="1" applyAlignment="1">
      <alignment horizontal="right" vertical="top" wrapText="1"/>
    </xf>
    <xf numFmtId="44" fontId="6" fillId="0" borderId="8" xfId="1" applyFont="1" applyFill="1" applyBorder="1" applyAlignment="1">
      <alignment vertical="top" wrapText="1"/>
    </xf>
    <xf numFmtId="44" fontId="6" fillId="0" borderId="9" xfId="1" applyFont="1" applyFill="1" applyBorder="1" applyAlignment="1">
      <alignment horizontal="right" vertical="top" wrapText="1"/>
    </xf>
    <xf numFmtId="44" fontId="16" fillId="0" borderId="8" xfId="1" applyFont="1" applyFill="1" applyBorder="1"/>
    <xf numFmtId="0" fontId="15" fillId="0" borderId="8" xfId="0" applyNumberFormat="1" applyFont="1" applyFill="1" applyBorder="1" applyAlignment="1">
      <alignment horizontal="center"/>
    </xf>
    <xf numFmtId="44" fontId="15" fillId="0" borderId="8" xfId="1" applyFont="1" applyFill="1" applyBorder="1"/>
    <xf numFmtId="44" fontId="3" fillId="0" borderId="9" xfId="1" applyFont="1" applyFill="1" applyBorder="1" applyAlignment="1">
      <alignment horizontal="right" vertical="top" wrapText="1"/>
    </xf>
    <xf numFmtId="0" fontId="14" fillId="0" borderId="8" xfId="2" applyNumberFormat="1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6" fillId="0" borderId="8" xfId="0" applyFont="1" applyFill="1" applyBorder="1" applyAlignment="1">
      <alignment wrapText="1"/>
    </xf>
    <xf numFmtId="0" fontId="14" fillId="0" borderId="15" xfId="2" applyNumberFormat="1" applyFont="1" applyFill="1" applyBorder="1" applyAlignment="1">
      <alignment horizontal="center"/>
    </xf>
    <xf numFmtId="0" fontId="14" fillId="0" borderId="15" xfId="0" applyNumberFormat="1" applyFont="1" applyFill="1" applyBorder="1" applyAlignment="1">
      <alignment horizontal="center"/>
    </xf>
    <xf numFmtId="0" fontId="14" fillId="0" borderId="16" xfId="0" applyNumberFormat="1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 vertical="top" wrapText="1"/>
    </xf>
    <xf numFmtId="0" fontId="0" fillId="0" borderId="15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4" fillId="0" borderId="9" xfId="0" applyNumberFormat="1" applyFont="1" applyFill="1" applyBorder="1" applyAlignment="1">
      <alignment horizontal="center"/>
    </xf>
    <xf numFmtId="0" fontId="14" fillId="0" borderId="8" xfId="0" applyNumberFormat="1" applyFont="1" applyFill="1" applyBorder="1" applyAlignment="1">
      <alignment horizontal="center"/>
    </xf>
    <xf numFmtId="0" fontId="14" fillId="0" borderId="7" xfId="0" applyNumberFormat="1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4" fillId="0" borderId="12" xfId="0" applyNumberFormat="1" applyFont="1" applyFill="1" applyBorder="1" applyAlignment="1">
      <alignment horizontal="center"/>
    </xf>
    <xf numFmtId="44" fontId="9" fillId="0" borderId="8" xfId="1" applyFont="1" applyFill="1" applyBorder="1" applyAlignment="1">
      <alignment vertical="center" wrapText="1"/>
    </xf>
    <xf numFmtId="44" fontId="4" fillId="0" borderId="8" xfId="1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/>
    </xf>
    <xf numFmtId="0" fontId="9" fillId="0" borderId="8" xfId="2" applyNumberFormat="1" applyFont="1" applyFill="1" applyBorder="1" applyAlignment="1">
      <alignment horizontal="center" vertical="center" wrapText="1"/>
    </xf>
    <xf numFmtId="44" fontId="9" fillId="0" borderId="8" xfId="1" applyFont="1" applyFill="1" applyBorder="1" applyAlignment="1">
      <alignment horizontal="center" vertical="center" wrapText="1"/>
    </xf>
    <xf numFmtId="43" fontId="15" fillId="0" borderId="8" xfId="2" applyFont="1" applyFill="1" applyBorder="1"/>
    <xf numFmtId="44" fontId="6" fillId="0" borderId="8" xfId="1" applyFont="1" applyFill="1" applyBorder="1" applyAlignment="1">
      <alignment horizontal="right"/>
    </xf>
    <xf numFmtId="44" fontId="5" fillId="0" borderId="0" xfId="1" applyFont="1" applyBorder="1" applyAlignment="1">
      <alignment horizontal="center" vertical="top" wrapText="1"/>
    </xf>
    <xf numFmtId="44" fontId="0" fillId="0" borderId="0" xfId="1" applyFont="1" applyBorder="1" applyAlignment="1">
      <alignment vertical="top" wrapText="1"/>
    </xf>
    <xf numFmtId="44" fontId="9" fillId="0" borderId="0" xfId="1" applyFont="1" applyBorder="1" applyAlignment="1">
      <alignment horizontal="center" vertical="top" wrapText="1"/>
    </xf>
    <xf numFmtId="44" fontId="2" fillId="0" borderId="0" xfId="1" applyFont="1" applyBorder="1" applyAlignment="1">
      <alignment horizontal="center" vertical="top" wrapText="1"/>
    </xf>
    <xf numFmtId="44" fontId="0" fillId="0" borderId="0" xfId="1" applyFont="1"/>
    <xf numFmtId="44" fontId="3" fillId="0" borderId="0" xfId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17" fillId="0" borderId="0" xfId="0" applyFont="1" applyFill="1"/>
    <xf numFmtId="2" fontId="5" fillId="0" borderId="0" xfId="0" applyNumberFormat="1" applyFont="1" applyFill="1"/>
    <xf numFmtId="0" fontId="5" fillId="0" borderId="0" xfId="0" applyFont="1" applyFill="1"/>
    <xf numFmtId="44" fontId="0" fillId="0" borderId="8" xfId="1" applyFont="1" applyFill="1" applyBorder="1"/>
    <xf numFmtId="44" fontId="4" fillId="0" borderId="0" xfId="1" applyFont="1" applyBorder="1" applyAlignment="1">
      <alignment horizontal="right" vertical="top" wrapText="1"/>
    </xf>
    <xf numFmtId="44" fontId="9" fillId="0" borderId="0" xfId="1" applyFont="1" applyBorder="1" applyAlignment="1">
      <alignment vertical="top" wrapText="1"/>
    </xf>
    <xf numFmtId="44" fontId="0" fillId="0" borderId="0" xfId="1" applyFont="1" applyBorder="1"/>
    <xf numFmtId="44" fontId="0" fillId="0" borderId="0" xfId="1" applyFont="1" applyAlignment="1">
      <alignment horizontal="center" vertical="justify"/>
    </xf>
    <xf numFmtId="44" fontId="4" fillId="0" borderId="0" xfId="1" applyFont="1" applyBorder="1" applyAlignment="1">
      <alignment vertical="top" wrapText="1"/>
    </xf>
    <xf numFmtId="44" fontId="14" fillId="0" borderId="13" xfId="1" applyFont="1" applyFill="1" applyBorder="1" applyAlignment="1">
      <alignment horizontal="center"/>
    </xf>
    <xf numFmtId="44" fontId="1" fillId="0" borderId="0" xfId="1" applyFont="1"/>
    <xf numFmtId="44" fontId="1" fillId="0" borderId="0" xfId="1" applyFont="1" applyBorder="1" applyAlignment="1">
      <alignment vertical="top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right" vertical="center" wrapText="1"/>
    </xf>
    <xf numFmtId="0" fontId="18" fillId="2" borderId="3" xfId="0" applyFont="1" applyFill="1" applyBorder="1" applyAlignment="1">
      <alignment horizontal="justify" vertical="top" wrapText="1"/>
    </xf>
    <xf numFmtId="0" fontId="18" fillId="2" borderId="3" xfId="0" applyNumberFormat="1" applyFont="1" applyFill="1" applyBorder="1" applyAlignment="1">
      <alignment horizontal="center" vertical="center" wrapText="1"/>
    </xf>
    <xf numFmtId="44" fontId="18" fillId="2" borderId="3" xfId="1" applyFont="1" applyFill="1" applyBorder="1" applyAlignment="1">
      <alignment horizontal="center" vertical="center" wrapText="1"/>
    </xf>
    <xf numFmtId="44" fontId="18" fillId="3" borderId="3" xfId="1" applyFont="1" applyFill="1" applyBorder="1" applyAlignment="1">
      <alignment horizontal="center" vertical="center" wrapText="1"/>
    </xf>
    <xf numFmtId="44" fontId="18" fillId="3" borderId="4" xfId="1" applyFont="1" applyFill="1" applyBorder="1" applyAlignment="1">
      <alignment horizontal="center" vertical="center" wrapText="1"/>
    </xf>
    <xf numFmtId="44" fontId="18" fillId="3" borderId="5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justify" vertical="justify" wrapText="1"/>
    </xf>
    <xf numFmtId="44" fontId="10" fillId="0" borderId="8" xfId="1" applyFont="1" applyFill="1" applyBorder="1" applyAlignment="1">
      <alignment horizontal="right" vertical="top" wrapText="1"/>
    </xf>
    <xf numFmtId="0" fontId="0" fillId="0" borderId="0" xfId="0" applyNumberFormat="1" applyFill="1" applyAlignment="1">
      <alignment horizontal="center"/>
    </xf>
    <xf numFmtId="44" fontId="0" fillId="0" borderId="0" xfId="1" applyFont="1" applyFill="1"/>
    <xf numFmtId="0" fontId="18" fillId="0" borderId="3" xfId="0" applyNumberFormat="1" applyFont="1" applyFill="1" applyBorder="1" applyAlignment="1">
      <alignment horizontal="center" vertical="center" wrapText="1"/>
    </xf>
    <xf numFmtId="44" fontId="18" fillId="0" borderId="3" xfId="1" applyFont="1" applyFill="1" applyBorder="1" applyAlignment="1">
      <alignment horizontal="center" vertical="center" wrapText="1"/>
    </xf>
    <xf numFmtId="0" fontId="10" fillId="0" borderId="0" xfId="1" applyNumberFormat="1" applyFont="1" applyFill="1" applyBorder="1" applyAlignment="1">
      <alignment horizontal="center" vertical="top" wrapText="1"/>
    </xf>
    <xf numFmtId="44" fontId="10" fillId="0" borderId="0" xfId="1" applyFont="1" applyFill="1" applyBorder="1" applyAlignment="1">
      <alignment horizontal="right" vertical="top" wrapText="1"/>
    </xf>
    <xf numFmtId="0" fontId="5" fillId="0" borderId="0" xfId="0" applyNumberFormat="1" applyFont="1" applyFill="1" applyBorder="1" applyAlignment="1">
      <alignment horizontal="center" vertical="top" wrapText="1"/>
    </xf>
    <xf numFmtId="44" fontId="5" fillId="0" borderId="0" xfId="1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44" fontId="4" fillId="0" borderId="0" xfId="1" applyFont="1" applyFill="1" applyBorder="1" applyAlignment="1">
      <alignment horizontal="right" vertical="top" wrapText="1"/>
    </xf>
    <xf numFmtId="0" fontId="9" fillId="0" borderId="0" xfId="0" applyNumberFormat="1" applyFont="1" applyFill="1" applyBorder="1" applyAlignment="1">
      <alignment horizontal="center" vertical="top" wrapText="1"/>
    </xf>
    <xf numFmtId="44" fontId="9" fillId="0" borderId="0" xfId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top" wrapText="1"/>
    </xf>
    <xf numFmtId="44" fontId="2" fillId="0" borderId="0" xfId="1" applyFont="1" applyFill="1" applyBorder="1" applyAlignment="1">
      <alignment horizontal="center" vertical="top" wrapText="1"/>
    </xf>
    <xf numFmtId="0" fontId="0" fillId="0" borderId="0" xfId="0" applyNumberFormat="1" applyFill="1" applyBorder="1" applyAlignment="1">
      <alignment horizontal="center"/>
    </xf>
    <xf numFmtId="44" fontId="0" fillId="0" borderId="0" xfId="1" applyFont="1" applyFill="1" applyBorder="1"/>
    <xf numFmtId="0" fontId="0" fillId="0" borderId="0" xfId="0" applyNumberFormat="1" applyFill="1" applyBorder="1" applyAlignment="1">
      <alignment horizontal="center" vertical="top" wrapText="1"/>
    </xf>
    <xf numFmtId="44" fontId="0" fillId="0" borderId="0" xfId="1" applyFont="1" applyFill="1" applyBorder="1" applyAlignment="1">
      <alignment vertical="top" wrapText="1"/>
    </xf>
    <xf numFmtId="44" fontId="9" fillId="0" borderId="0" xfId="1" applyFont="1" applyFill="1" applyBorder="1" applyAlignment="1">
      <alignment horizontal="center" vertical="top" wrapText="1"/>
    </xf>
    <xf numFmtId="0" fontId="0" fillId="0" borderId="0" xfId="0" applyFont="1"/>
    <xf numFmtId="0" fontId="11" fillId="0" borderId="0" xfId="0" applyNumberFormat="1" applyFont="1" applyFill="1" applyBorder="1" applyAlignment="1">
      <alignment horizontal="center" vertical="top" wrapText="1"/>
    </xf>
    <xf numFmtId="44" fontId="11" fillId="0" borderId="0" xfId="1" applyFont="1" applyFill="1" applyBorder="1" applyAlignment="1">
      <alignment horizontal="center" vertical="top" wrapText="1"/>
    </xf>
    <xf numFmtId="44" fontId="11" fillId="0" borderId="0" xfId="1" applyFont="1" applyBorder="1" applyAlignment="1">
      <alignment vertical="top" wrapText="1"/>
    </xf>
    <xf numFmtId="44" fontId="1" fillId="0" borderId="0" xfId="1" applyFont="1" applyFill="1"/>
    <xf numFmtId="44" fontId="9" fillId="0" borderId="0" xfId="1" applyFont="1" applyFill="1" applyBorder="1" applyAlignment="1">
      <alignment horizontal="left" vertical="top" wrapText="1"/>
    </xf>
    <xf numFmtId="44" fontId="19" fillId="0" borderId="3" xfId="1" applyFont="1" applyFill="1" applyBorder="1" applyAlignment="1">
      <alignment horizontal="center" vertical="center" wrapText="1"/>
    </xf>
    <xf numFmtId="44" fontId="6" fillId="0" borderId="7" xfId="1" applyFont="1" applyFill="1" applyBorder="1" applyAlignment="1">
      <alignment vertical="top" wrapText="1"/>
    </xf>
    <xf numFmtId="44" fontId="1" fillId="0" borderId="8" xfId="1" applyFont="1" applyFill="1" applyBorder="1"/>
    <xf numFmtId="44" fontId="20" fillId="0" borderId="8" xfId="1" applyFont="1" applyFill="1" applyBorder="1" applyAlignment="1">
      <alignment horizontal="right" vertical="top" wrapText="1"/>
    </xf>
    <xf numFmtId="44" fontId="20" fillId="0" borderId="0" xfId="1" applyFont="1" applyFill="1" applyBorder="1" applyAlignment="1">
      <alignment horizontal="right" vertical="top" wrapText="1"/>
    </xf>
    <xf numFmtId="44" fontId="1" fillId="0" borderId="0" xfId="1" applyFont="1" applyFill="1" applyBorder="1" applyAlignment="1">
      <alignment horizontal="center" vertical="top" wrapText="1"/>
    </xf>
    <xf numFmtId="44" fontId="1" fillId="0" borderId="0" xfId="1" applyFont="1" applyFill="1" applyBorder="1" applyAlignment="1">
      <alignment vertical="top" wrapText="1"/>
    </xf>
    <xf numFmtId="44" fontId="21" fillId="0" borderId="0" xfId="1" applyFont="1" applyFill="1" applyBorder="1" applyAlignment="1">
      <alignment horizontal="center" vertical="top" wrapText="1"/>
    </xf>
    <xf numFmtId="44" fontId="1" fillId="0" borderId="0" xfId="1" applyFont="1" applyBorder="1"/>
    <xf numFmtId="44" fontId="19" fillId="3" borderId="3" xfId="1" applyFont="1" applyFill="1" applyBorder="1" applyAlignment="1">
      <alignment horizontal="center" vertical="center" wrapText="1"/>
    </xf>
    <xf numFmtId="44" fontId="20" fillId="0" borderId="0" xfId="1" applyFont="1" applyBorder="1" applyAlignment="1">
      <alignment horizontal="right" vertical="top" wrapText="1"/>
    </xf>
    <xf numFmtId="44" fontId="1" fillId="0" borderId="0" xfId="1" applyFont="1" applyBorder="1" applyAlignment="1">
      <alignment horizontal="center" vertical="top" wrapText="1"/>
    </xf>
    <xf numFmtId="44" fontId="9" fillId="0" borderId="0" xfId="1" applyFont="1" applyBorder="1" applyAlignment="1">
      <alignment horizontal="right" vertical="top" wrapText="1"/>
    </xf>
    <xf numFmtId="44" fontId="21" fillId="0" borderId="0" xfId="1" applyFont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0" fontId="4" fillId="0" borderId="1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85721</xdr:colOff>
      <xdr:row>249</xdr:row>
      <xdr:rowOff>126998</xdr:rowOff>
    </xdr:from>
    <xdr:to>
      <xdr:col>16</xdr:col>
      <xdr:colOff>550857</xdr:colOff>
      <xdr:row>255</xdr:row>
      <xdr:rowOff>155574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29971" y="48752123"/>
          <a:ext cx="4394199" cy="13144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_tradn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ATENTAMENTE: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GENERAL ADMINISTRATIVA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SECRETARIA DE SEGURIDAD Y PROTECCION CIUDADANA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OLIVIA CAROLINA MOLINA RUIZ</a:t>
          </a:r>
          <a:endParaRPr lang="es-MX" sz="1100"/>
        </a:p>
      </xdr:txBody>
    </xdr:sp>
    <xdr:clientData/>
  </xdr:twoCellAnchor>
  <xdr:twoCellAnchor editAs="oneCell">
    <xdr:from>
      <xdr:col>24</xdr:col>
      <xdr:colOff>85725</xdr:colOff>
      <xdr:row>0</xdr:row>
      <xdr:rowOff>123825</xdr:rowOff>
    </xdr:from>
    <xdr:to>
      <xdr:col>29</xdr:col>
      <xdr:colOff>521516</xdr:colOff>
      <xdr:row>5</xdr:row>
      <xdr:rowOff>57150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0" r="52963" b="88536"/>
        <a:stretch>
          <a:fillRect/>
        </a:stretch>
      </xdr:blipFill>
      <xdr:spPr bwMode="auto">
        <a:xfrm>
          <a:off x="21393150" y="123825"/>
          <a:ext cx="4083866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581026</xdr:colOff>
      <xdr:row>0</xdr:row>
      <xdr:rowOff>57150</xdr:rowOff>
    </xdr:from>
    <xdr:to>
      <xdr:col>2</xdr:col>
      <xdr:colOff>473495</xdr:colOff>
      <xdr:row>4</xdr:row>
      <xdr:rowOff>142875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6" y="57150"/>
          <a:ext cx="1340269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6"/>
  <sheetViews>
    <sheetView tabSelected="1" showWhiteSpace="0" view="pageLayout" topLeftCell="D1" workbookViewId="0">
      <selection activeCell="F266" sqref="F266"/>
    </sheetView>
  </sheetViews>
  <sheetFormatPr baseColWidth="10" defaultRowHeight="17.25" customHeight="1" x14ac:dyDescent="0.2"/>
  <cols>
    <col min="1" max="1" width="11.85546875" style="106" customWidth="1"/>
    <col min="2" max="2" width="8.85546875" style="78" customWidth="1"/>
    <col min="3" max="3" width="37.140625" style="83" customWidth="1"/>
    <col min="4" max="4" width="9.5703125" style="169" customWidth="1"/>
    <col min="5" max="5" width="15.85546875" style="99" customWidth="1"/>
    <col min="6" max="6" width="16.85546875" style="207" customWidth="1"/>
    <col min="7" max="7" width="14.28515625" style="232" customWidth="1"/>
    <col min="8" max="8" width="14.7109375" style="233" customWidth="1"/>
    <col min="9" max="9" width="8.5703125" customWidth="1"/>
    <col min="10" max="10" width="14.140625" style="207" customWidth="1"/>
    <col min="11" max="11" width="8.7109375" customWidth="1"/>
    <col min="12" max="12" width="14" style="207" customWidth="1"/>
    <col min="13" max="13" width="9.140625" style="232" customWidth="1"/>
    <col min="14" max="14" width="13.85546875" style="255" customWidth="1"/>
    <col min="15" max="15" width="8.5703125" customWidth="1"/>
    <col min="16" max="16" width="13.140625" style="207" customWidth="1"/>
    <col min="17" max="17" width="9" customWidth="1"/>
    <col min="18" max="18" width="14.7109375" style="220" customWidth="1"/>
    <col min="19" max="19" width="8.5703125" customWidth="1"/>
    <col min="20" max="20" width="14.42578125" style="207" customWidth="1"/>
    <col min="21" max="21" width="9.28515625" style="232" customWidth="1"/>
    <col min="22" max="22" width="12.85546875" style="233" customWidth="1"/>
    <col min="23" max="23" width="8.85546875" customWidth="1"/>
    <col min="24" max="24" width="13.5703125" style="207" customWidth="1"/>
    <col min="25" max="25" width="8.42578125" customWidth="1"/>
    <col min="26" max="26" width="14" style="207" customWidth="1"/>
    <col min="27" max="27" width="7.85546875" customWidth="1"/>
    <col min="28" max="28" width="13.85546875" style="207" customWidth="1"/>
    <col min="29" max="29" width="7.85546875" customWidth="1"/>
    <col min="30" max="30" width="13.5703125" style="207" customWidth="1"/>
  </cols>
  <sheetData>
    <row r="1" spans="1:31" ht="17.25" customHeight="1" x14ac:dyDescent="0.2">
      <c r="E1" s="148"/>
    </row>
    <row r="2" spans="1:31" ht="17.25" customHeight="1" x14ac:dyDescent="0.2">
      <c r="E2" s="148"/>
    </row>
    <row r="3" spans="1:31" ht="17.25" customHeight="1" x14ac:dyDescent="0.2">
      <c r="E3" s="148"/>
    </row>
    <row r="4" spans="1:31" ht="25.5" customHeight="1" x14ac:dyDescent="0.2">
      <c r="B4" s="273" t="s">
        <v>270</v>
      </c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4"/>
      <c r="AC4" s="274"/>
      <c r="AD4" s="274"/>
    </row>
    <row r="5" spans="1:31" ht="16.5" customHeight="1" x14ac:dyDescent="0.2">
      <c r="B5" s="275" t="s">
        <v>0</v>
      </c>
      <c r="C5" s="275"/>
      <c r="D5" s="276" t="s">
        <v>508</v>
      </c>
      <c r="E5" s="276"/>
      <c r="F5" s="276"/>
      <c r="G5" s="276"/>
      <c r="H5" s="208"/>
      <c r="I5" s="209"/>
      <c r="J5" s="218"/>
      <c r="K5" s="2"/>
      <c r="L5" s="218"/>
      <c r="M5" s="240"/>
      <c r="N5" s="256"/>
      <c r="AB5" s="220"/>
    </row>
    <row r="6" spans="1:31" ht="16.5" customHeight="1" x14ac:dyDescent="0.2">
      <c r="B6" s="275" t="s">
        <v>1</v>
      </c>
      <c r="C6" s="275"/>
      <c r="D6" s="277" t="s">
        <v>509</v>
      </c>
      <c r="E6" s="277"/>
      <c r="F6" s="277"/>
      <c r="G6" s="277"/>
      <c r="H6" s="277"/>
      <c r="I6" s="277"/>
      <c r="J6" s="218"/>
      <c r="K6" s="2"/>
      <c r="L6" s="218"/>
      <c r="M6" s="240"/>
      <c r="N6" s="256"/>
      <c r="O6" s="5"/>
      <c r="P6" s="217"/>
      <c r="Q6" s="6"/>
      <c r="R6" s="265"/>
    </row>
    <row r="7" spans="1:31" ht="17.25" customHeight="1" thickBot="1" x14ac:dyDescent="0.25">
      <c r="B7" s="68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56"/>
    </row>
    <row r="8" spans="1:31" s="12" customFormat="1" ht="53.25" customHeight="1" thickBot="1" x14ac:dyDescent="0.25">
      <c r="A8" s="106"/>
      <c r="B8" s="223" t="s">
        <v>2</v>
      </c>
      <c r="C8" s="224" t="s">
        <v>3</v>
      </c>
      <c r="D8" s="225" t="s">
        <v>4</v>
      </c>
      <c r="E8" s="222" t="s">
        <v>5</v>
      </c>
      <c r="F8" s="226" t="s">
        <v>6</v>
      </c>
      <c r="G8" s="234" t="s">
        <v>7</v>
      </c>
      <c r="H8" s="235" t="s">
        <v>8</v>
      </c>
      <c r="I8" s="222" t="s">
        <v>9</v>
      </c>
      <c r="J8" s="227" t="s">
        <v>10</v>
      </c>
      <c r="K8" s="222" t="s">
        <v>11</v>
      </c>
      <c r="L8" s="227" t="s">
        <v>12</v>
      </c>
      <c r="M8" s="234" t="s">
        <v>13</v>
      </c>
      <c r="N8" s="257" t="s">
        <v>14</v>
      </c>
      <c r="O8" s="222" t="s">
        <v>15</v>
      </c>
      <c r="P8" s="227" t="s">
        <v>16</v>
      </c>
      <c r="Q8" s="222" t="s">
        <v>17</v>
      </c>
      <c r="R8" s="266" t="s">
        <v>18</v>
      </c>
      <c r="S8" s="222" t="s">
        <v>19</v>
      </c>
      <c r="T8" s="227" t="s">
        <v>20</v>
      </c>
      <c r="U8" s="234" t="s">
        <v>21</v>
      </c>
      <c r="V8" s="235" t="s">
        <v>22</v>
      </c>
      <c r="W8" s="222" t="s">
        <v>23</v>
      </c>
      <c r="X8" s="227" t="s">
        <v>24</v>
      </c>
      <c r="Y8" s="222" t="s">
        <v>25</v>
      </c>
      <c r="Z8" s="227" t="s">
        <v>26</v>
      </c>
      <c r="AA8" s="222" t="s">
        <v>27</v>
      </c>
      <c r="AB8" s="228" t="s">
        <v>28</v>
      </c>
      <c r="AC8" s="222" t="s">
        <v>29</v>
      </c>
      <c r="AD8" s="229" t="s">
        <v>30</v>
      </c>
    </row>
    <row r="9" spans="1:31" s="212" customFormat="1" ht="17.25" customHeight="1" x14ac:dyDescent="0.2">
      <c r="A9" s="210"/>
      <c r="B9" s="143">
        <v>2000</v>
      </c>
      <c r="C9" s="144" t="s">
        <v>31</v>
      </c>
      <c r="D9" s="155"/>
      <c r="E9" s="145"/>
      <c r="F9" s="170">
        <f>F10+F113+F117</f>
        <v>1913443.39</v>
      </c>
      <c r="G9" s="155"/>
      <c r="H9" s="170">
        <f t="shared" ref="H9" si="0">H10+H113+H117</f>
        <v>3233606.7533333334</v>
      </c>
      <c r="I9" s="146"/>
      <c r="J9" s="170"/>
      <c r="K9" s="146"/>
      <c r="L9" s="170"/>
      <c r="M9" s="155"/>
      <c r="N9" s="258">
        <f t="shared" ref="N9" si="1">N10+N113+N117</f>
        <v>3233606.7533333334</v>
      </c>
      <c r="O9" s="146"/>
      <c r="P9" s="170"/>
      <c r="Q9" s="146"/>
      <c r="R9" s="258"/>
      <c r="S9" s="146"/>
      <c r="T9" s="170"/>
      <c r="U9" s="155"/>
      <c r="V9" s="170">
        <f t="shared" ref="V9" si="2">V10+V113+V117</f>
        <v>3233606.7533333334</v>
      </c>
      <c r="W9" s="146"/>
      <c r="X9" s="170"/>
      <c r="Y9" s="146"/>
      <c r="Z9" s="170"/>
      <c r="AA9" s="146"/>
      <c r="AB9" s="170"/>
      <c r="AC9" s="146"/>
      <c r="AD9" s="170"/>
      <c r="AE9" s="211"/>
    </row>
    <row r="10" spans="1:31" s="212" customFormat="1" ht="22.5" customHeight="1" x14ac:dyDescent="0.2">
      <c r="A10" s="210"/>
      <c r="B10" s="57">
        <v>2100</v>
      </c>
      <c r="C10" s="116" t="s">
        <v>32</v>
      </c>
      <c r="D10" s="156"/>
      <c r="E10" s="147"/>
      <c r="F10" s="171">
        <f>F11+F53+F85+F108</f>
        <v>1568168.2599999998</v>
      </c>
      <c r="G10" s="156"/>
      <c r="H10" s="171">
        <f t="shared" ref="H10:V10" si="3">H11+H53+H85+H108</f>
        <v>522722.75333333324</v>
      </c>
      <c r="I10" s="119"/>
      <c r="J10" s="171"/>
      <c r="K10" s="119"/>
      <c r="L10" s="171"/>
      <c r="M10" s="156"/>
      <c r="N10" s="150">
        <f t="shared" si="3"/>
        <v>522722.75333333324</v>
      </c>
      <c r="O10" s="119"/>
      <c r="P10" s="171"/>
      <c r="Q10" s="119"/>
      <c r="R10" s="150"/>
      <c r="S10" s="119"/>
      <c r="T10" s="171"/>
      <c r="U10" s="156"/>
      <c r="V10" s="171">
        <f t="shared" si="3"/>
        <v>522722.75333333324</v>
      </c>
      <c r="W10" s="119"/>
      <c r="X10" s="171"/>
      <c r="Y10" s="119"/>
      <c r="Z10" s="171"/>
      <c r="AA10" s="119"/>
      <c r="AB10" s="171"/>
      <c r="AC10" s="119"/>
      <c r="AD10" s="171"/>
      <c r="AE10" s="211"/>
    </row>
    <row r="11" spans="1:31" s="212" customFormat="1" ht="23.25" customHeight="1" x14ac:dyDescent="0.2">
      <c r="A11" s="210"/>
      <c r="B11" s="57">
        <v>211</v>
      </c>
      <c r="C11" s="116" t="s">
        <v>33</v>
      </c>
      <c r="D11" s="158"/>
      <c r="E11" s="131"/>
      <c r="F11" s="172">
        <f>SUM(F12:F52)</f>
        <v>208327.29000000004</v>
      </c>
      <c r="G11" s="156"/>
      <c r="H11" s="172">
        <f>F11/3</f>
        <v>69442.430000000008</v>
      </c>
      <c r="I11" s="119"/>
      <c r="J11" s="172"/>
      <c r="K11" s="119"/>
      <c r="L11" s="172"/>
      <c r="M11" s="156"/>
      <c r="N11" s="174">
        <f>F11/3</f>
        <v>69442.430000000008</v>
      </c>
      <c r="O11" s="119"/>
      <c r="P11" s="172"/>
      <c r="Q11" s="119"/>
      <c r="R11" s="174"/>
      <c r="S11" s="119"/>
      <c r="T11" s="172"/>
      <c r="U11" s="156"/>
      <c r="V11" s="172">
        <f>F11/3</f>
        <v>69442.430000000008</v>
      </c>
      <c r="W11" s="119"/>
      <c r="X11" s="172"/>
      <c r="Y11" s="119"/>
      <c r="Z11" s="172"/>
      <c r="AA11" s="119"/>
      <c r="AB11" s="172"/>
      <c r="AC11" s="119"/>
      <c r="AD11" s="172"/>
      <c r="AE11" s="211"/>
    </row>
    <row r="12" spans="1:31" s="152" customFormat="1" ht="15" customHeight="1" x14ac:dyDescent="0.2">
      <c r="A12" s="115">
        <v>4.4800000000000004</v>
      </c>
      <c r="B12" s="132"/>
      <c r="C12" s="100" t="s">
        <v>273</v>
      </c>
      <c r="D12" s="157">
        <v>240</v>
      </c>
      <c r="E12" s="101" t="s">
        <v>315</v>
      </c>
      <c r="F12" s="176">
        <f>A12*D12</f>
        <v>1075.2</v>
      </c>
      <c r="G12" s="157">
        <f>D12/3</f>
        <v>80</v>
      </c>
      <c r="H12" s="174">
        <f t="shared" ref="H12:H75" si="4">F12/3</f>
        <v>358.40000000000003</v>
      </c>
      <c r="I12" s="117"/>
      <c r="J12" s="150"/>
      <c r="K12" s="117"/>
      <c r="L12" s="150"/>
      <c r="M12" s="157">
        <f>D12/3</f>
        <v>80</v>
      </c>
      <c r="N12" s="174">
        <f>F12/3</f>
        <v>358.40000000000003</v>
      </c>
      <c r="O12" s="117"/>
      <c r="P12" s="150"/>
      <c r="Q12" s="117"/>
      <c r="R12" s="150"/>
      <c r="S12" s="117"/>
      <c r="T12" s="150"/>
      <c r="U12" s="157">
        <f>D12/3</f>
        <v>80</v>
      </c>
      <c r="V12" s="150">
        <f>F12/3</f>
        <v>358.40000000000003</v>
      </c>
      <c r="W12" s="117"/>
      <c r="X12" s="150"/>
      <c r="Y12" s="117"/>
      <c r="Z12" s="150"/>
      <c r="AA12" s="117"/>
      <c r="AB12" s="150"/>
      <c r="AC12" s="117"/>
      <c r="AD12" s="150"/>
      <c r="AE12" s="151"/>
    </row>
    <row r="13" spans="1:31" s="152" customFormat="1" ht="13.5" customHeight="1" x14ac:dyDescent="0.2">
      <c r="A13" s="115">
        <v>4.4800000000000004</v>
      </c>
      <c r="B13" s="132"/>
      <c r="C13" s="100" t="s">
        <v>274</v>
      </c>
      <c r="D13" s="157">
        <v>231</v>
      </c>
      <c r="E13" s="101" t="s">
        <v>315</v>
      </c>
      <c r="F13" s="176">
        <f t="shared" ref="F13:F52" si="5">A13*D13</f>
        <v>1034.8800000000001</v>
      </c>
      <c r="G13" s="157">
        <f t="shared" ref="G13:G76" si="6">D13/3</f>
        <v>77</v>
      </c>
      <c r="H13" s="174">
        <f t="shared" si="4"/>
        <v>344.96000000000004</v>
      </c>
      <c r="I13" s="117"/>
      <c r="J13" s="150"/>
      <c r="K13" s="117"/>
      <c r="L13" s="150"/>
      <c r="M13" s="157">
        <f t="shared" ref="M13:M20" si="7">D13/3</f>
        <v>77</v>
      </c>
      <c r="N13" s="174">
        <f t="shared" ref="N13:N20" si="8">F13/3</f>
        <v>344.96000000000004</v>
      </c>
      <c r="O13" s="117"/>
      <c r="P13" s="150"/>
      <c r="Q13" s="117"/>
      <c r="R13" s="150"/>
      <c r="S13" s="117"/>
      <c r="T13" s="150"/>
      <c r="U13" s="157">
        <f t="shared" ref="U13:U76" si="9">D13/3</f>
        <v>77</v>
      </c>
      <c r="V13" s="150">
        <f t="shared" ref="V13:V76" si="10">F13/3</f>
        <v>344.96000000000004</v>
      </c>
      <c r="W13" s="117"/>
      <c r="X13" s="150"/>
      <c r="Y13" s="117"/>
      <c r="Z13" s="150"/>
      <c r="AA13" s="117"/>
      <c r="AB13" s="150"/>
      <c r="AC13" s="117"/>
      <c r="AD13" s="150"/>
      <c r="AE13" s="151"/>
    </row>
    <row r="14" spans="1:31" s="152" customFormat="1" ht="25.5" customHeight="1" x14ac:dyDescent="0.2">
      <c r="A14" s="115">
        <v>4.4800000000000004</v>
      </c>
      <c r="B14" s="132"/>
      <c r="C14" s="100" t="s">
        <v>275</v>
      </c>
      <c r="D14" s="157">
        <v>231</v>
      </c>
      <c r="E14" s="101" t="s">
        <v>315</v>
      </c>
      <c r="F14" s="176">
        <f t="shared" si="5"/>
        <v>1034.8800000000001</v>
      </c>
      <c r="G14" s="157">
        <f t="shared" si="6"/>
        <v>77</v>
      </c>
      <c r="H14" s="174">
        <f t="shared" si="4"/>
        <v>344.96000000000004</v>
      </c>
      <c r="I14" s="117"/>
      <c r="J14" s="150"/>
      <c r="K14" s="117"/>
      <c r="L14" s="150"/>
      <c r="M14" s="157">
        <f t="shared" si="7"/>
        <v>77</v>
      </c>
      <c r="N14" s="174">
        <f t="shared" si="8"/>
        <v>344.96000000000004</v>
      </c>
      <c r="O14" s="117"/>
      <c r="P14" s="150"/>
      <c r="Q14" s="117"/>
      <c r="R14" s="150"/>
      <c r="S14" s="117"/>
      <c r="T14" s="150"/>
      <c r="U14" s="157">
        <f t="shared" si="9"/>
        <v>77</v>
      </c>
      <c r="V14" s="150">
        <f t="shared" si="10"/>
        <v>344.96000000000004</v>
      </c>
      <c r="W14" s="117"/>
      <c r="X14" s="150"/>
      <c r="Y14" s="117"/>
      <c r="Z14" s="150"/>
      <c r="AA14" s="117"/>
      <c r="AB14" s="150"/>
      <c r="AC14" s="117"/>
      <c r="AD14" s="150"/>
      <c r="AE14" s="151"/>
    </row>
    <row r="15" spans="1:31" s="152" customFormat="1" ht="12.75" customHeight="1" x14ac:dyDescent="0.2">
      <c r="A15" s="115">
        <v>19.260000000000002</v>
      </c>
      <c r="B15" s="125"/>
      <c r="C15" s="100" t="s">
        <v>276</v>
      </c>
      <c r="D15" s="162">
        <v>6</v>
      </c>
      <c r="E15" s="101" t="s">
        <v>317</v>
      </c>
      <c r="F15" s="176">
        <f t="shared" si="5"/>
        <v>115.56</v>
      </c>
      <c r="G15" s="157">
        <f t="shared" si="6"/>
        <v>2</v>
      </c>
      <c r="H15" s="174">
        <f t="shared" si="4"/>
        <v>38.520000000000003</v>
      </c>
      <c r="I15" s="117"/>
      <c r="J15" s="150"/>
      <c r="K15" s="117"/>
      <c r="L15" s="150"/>
      <c r="M15" s="157">
        <f t="shared" si="7"/>
        <v>2</v>
      </c>
      <c r="N15" s="174">
        <f t="shared" si="8"/>
        <v>38.520000000000003</v>
      </c>
      <c r="O15" s="117"/>
      <c r="P15" s="150"/>
      <c r="Q15" s="117"/>
      <c r="R15" s="150"/>
      <c r="S15" s="117"/>
      <c r="T15" s="150"/>
      <c r="U15" s="157">
        <f t="shared" si="9"/>
        <v>2</v>
      </c>
      <c r="V15" s="150">
        <f t="shared" si="10"/>
        <v>38.520000000000003</v>
      </c>
      <c r="W15" s="117"/>
      <c r="X15" s="150"/>
      <c r="Y15" s="117"/>
      <c r="Z15" s="150"/>
      <c r="AA15" s="117"/>
      <c r="AB15" s="150"/>
      <c r="AC15" s="117"/>
      <c r="AD15" s="150"/>
      <c r="AE15" s="151"/>
    </row>
    <row r="16" spans="1:31" s="152" customFormat="1" ht="12.75" customHeight="1" x14ac:dyDescent="0.2">
      <c r="A16" s="115">
        <v>5.28</v>
      </c>
      <c r="B16" s="132"/>
      <c r="C16" s="100" t="s">
        <v>277</v>
      </c>
      <c r="D16" s="162">
        <v>60</v>
      </c>
      <c r="E16" s="101" t="s">
        <v>315</v>
      </c>
      <c r="F16" s="176">
        <f t="shared" si="5"/>
        <v>316.8</v>
      </c>
      <c r="G16" s="157">
        <f t="shared" si="6"/>
        <v>20</v>
      </c>
      <c r="H16" s="174">
        <f t="shared" si="4"/>
        <v>105.60000000000001</v>
      </c>
      <c r="I16" s="117"/>
      <c r="J16" s="150"/>
      <c r="K16" s="117"/>
      <c r="L16" s="150"/>
      <c r="M16" s="157">
        <f t="shared" si="7"/>
        <v>20</v>
      </c>
      <c r="N16" s="174">
        <f t="shared" si="8"/>
        <v>105.60000000000001</v>
      </c>
      <c r="O16" s="117"/>
      <c r="P16" s="150"/>
      <c r="Q16" s="117"/>
      <c r="R16" s="150"/>
      <c r="S16" s="117"/>
      <c r="T16" s="150"/>
      <c r="U16" s="157">
        <f t="shared" si="9"/>
        <v>20</v>
      </c>
      <c r="V16" s="150">
        <f t="shared" si="10"/>
        <v>105.60000000000001</v>
      </c>
      <c r="W16" s="117"/>
      <c r="X16" s="150"/>
      <c r="Y16" s="117"/>
      <c r="Z16" s="150"/>
      <c r="AA16" s="117"/>
      <c r="AB16" s="150"/>
      <c r="AC16" s="117"/>
      <c r="AD16" s="150"/>
      <c r="AE16" s="151"/>
    </row>
    <row r="17" spans="1:31" s="152" customFormat="1" ht="12" customHeight="1" x14ac:dyDescent="0.2">
      <c r="A17" s="115">
        <v>52.29</v>
      </c>
      <c r="B17" s="132"/>
      <c r="C17" s="100" t="s">
        <v>278</v>
      </c>
      <c r="D17" s="162">
        <v>42</v>
      </c>
      <c r="E17" s="101" t="s">
        <v>166</v>
      </c>
      <c r="F17" s="176">
        <f t="shared" si="5"/>
        <v>2196.1799999999998</v>
      </c>
      <c r="G17" s="157">
        <f t="shared" si="6"/>
        <v>14</v>
      </c>
      <c r="H17" s="174">
        <f t="shared" si="4"/>
        <v>732.06</v>
      </c>
      <c r="I17" s="117"/>
      <c r="J17" s="150"/>
      <c r="K17" s="117"/>
      <c r="L17" s="150"/>
      <c r="M17" s="157">
        <f t="shared" si="7"/>
        <v>14</v>
      </c>
      <c r="N17" s="174">
        <f t="shared" si="8"/>
        <v>732.06</v>
      </c>
      <c r="O17" s="117"/>
      <c r="P17" s="150"/>
      <c r="Q17" s="117"/>
      <c r="R17" s="150"/>
      <c r="S17" s="117"/>
      <c r="T17" s="150"/>
      <c r="U17" s="157">
        <f t="shared" si="9"/>
        <v>14</v>
      </c>
      <c r="V17" s="150">
        <f t="shared" si="10"/>
        <v>732.06</v>
      </c>
      <c r="W17" s="117"/>
      <c r="X17" s="150"/>
      <c r="Y17" s="117"/>
      <c r="Z17" s="150"/>
      <c r="AA17" s="117"/>
      <c r="AB17" s="150"/>
      <c r="AC17" s="117"/>
      <c r="AD17" s="150"/>
      <c r="AE17" s="151"/>
    </row>
    <row r="18" spans="1:31" s="152" customFormat="1" ht="12.75" customHeight="1" x14ac:dyDescent="0.2">
      <c r="A18" s="115">
        <v>20.25</v>
      </c>
      <c r="B18" s="132"/>
      <c r="C18" s="100" t="s">
        <v>279</v>
      </c>
      <c r="D18" s="162">
        <v>42</v>
      </c>
      <c r="E18" s="101" t="s">
        <v>315</v>
      </c>
      <c r="F18" s="176">
        <f t="shared" si="5"/>
        <v>850.5</v>
      </c>
      <c r="G18" s="157">
        <f t="shared" si="6"/>
        <v>14</v>
      </c>
      <c r="H18" s="174">
        <f t="shared" si="4"/>
        <v>283.5</v>
      </c>
      <c r="I18" s="117"/>
      <c r="J18" s="150"/>
      <c r="K18" s="117"/>
      <c r="L18" s="150"/>
      <c r="M18" s="157">
        <f t="shared" si="7"/>
        <v>14</v>
      </c>
      <c r="N18" s="174">
        <f t="shared" si="8"/>
        <v>283.5</v>
      </c>
      <c r="O18" s="117"/>
      <c r="P18" s="150"/>
      <c r="Q18" s="117"/>
      <c r="R18" s="150"/>
      <c r="S18" s="117"/>
      <c r="T18" s="150"/>
      <c r="U18" s="157">
        <f t="shared" si="9"/>
        <v>14</v>
      </c>
      <c r="V18" s="150">
        <f t="shared" si="10"/>
        <v>283.5</v>
      </c>
      <c r="W18" s="117"/>
      <c r="X18" s="150"/>
      <c r="Y18" s="117"/>
      <c r="Z18" s="150"/>
      <c r="AA18" s="117"/>
      <c r="AB18" s="150"/>
      <c r="AC18" s="117"/>
      <c r="AD18" s="150"/>
      <c r="AE18" s="151"/>
    </row>
    <row r="19" spans="1:31" s="152" customFormat="1" ht="12.75" customHeight="1" x14ac:dyDescent="0.2">
      <c r="A19" s="115">
        <v>19.45</v>
      </c>
      <c r="B19" s="132"/>
      <c r="C19" s="100" t="s">
        <v>280</v>
      </c>
      <c r="D19" s="162">
        <v>42</v>
      </c>
      <c r="E19" s="101" t="s">
        <v>315</v>
      </c>
      <c r="F19" s="176">
        <f t="shared" si="5"/>
        <v>816.9</v>
      </c>
      <c r="G19" s="157">
        <f t="shared" si="6"/>
        <v>14</v>
      </c>
      <c r="H19" s="174">
        <f t="shared" si="4"/>
        <v>272.3</v>
      </c>
      <c r="I19" s="117"/>
      <c r="J19" s="150"/>
      <c r="K19" s="117"/>
      <c r="L19" s="150"/>
      <c r="M19" s="157">
        <f t="shared" si="7"/>
        <v>14</v>
      </c>
      <c r="N19" s="174">
        <f t="shared" si="8"/>
        <v>272.3</v>
      </c>
      <c r="O19" s="117"/>
      <c r="P19" s="150"/>
      <c r="Q19" s="117"/>
      <c r="R19" s="150"/>
      <c r="S19" s="117"/>
      <c r="T19" s="150"/>
      <c r="U19" s="157">
        <f t="shared" si="9"/>
        <v>14</v>
      </c>
      <c r="V19" s="150">
        <f t="shared" si="10"/>
        <v>272.3</v>
      </c>
      <c r="W19" s="117"/>
      <c r="X19" s="150"/>
      <c r="Y19" s="117"/>
      <c r="Z19" s="150"/>
      <c r="AA19" s="117"/>
      <c r="AB19" s="150"/>
      <c r="AC19" s="117"/>
      <c r="AD19" s="150"/>
      <c r="AE19" s="151"/>
    </row>
    <row r="20" spans="1:31" s="152" customFormat="1" ht="12.75" customHeight="1" x14ac:dyDescent="0.2">
      <c r="A20" s="115">
        <v>19.45</v>
      </c>
      <c r="B20" s="132"/>
      <c r="C20" s="100" t="s">
        <v>281</v>
      </c>
      <c r="D20" s="162">
        <v>42</v>
      </c>
      <c r="E20" s="101" t="s">
        <v>315</v>
      </c>
      <c r="F20" s="176">
        <f t="shared" si="5"/>
        <v>816.9</v>
      </c>
      <c r="G20" s="157">
        <f t="shared" si="6"/>
        <v>14</v>
      </c>
      <c r="H20" s="174">
        <f t="shared" si="4"/>
        <v>272.3</v>
      </c>
      <c r="I20" s="117"/>
      <c r="J20" s="150"/>
      <c r="K20" s="117"/>
      <c r="L20" s="150"/>
      <c r="M20" s="157">
        <f t="shared" si="7"/>
        <v>14</v>
      </c>
      <c r="N20" s="174">
        <f t="shared" si="8"/>
        <v>272.3</v>
      </c>
      <c r="O20" s="117"/>
      <c r="P20" s="150"/>
      <c r="Q20" s="117"/>
      <c r="R20" s="150"/>
      <c r="S20" s="117"/>
      <c r="T20" s="150"/>
      <c r="U20" s="157">
        <f t="shared" si="9"/>
        <v>14</v>
      </c>
      <c r="V20" s="150">
        <f t="shared" si="10"/>
        <v>272.3</v>
      </c>
      <c r="W20" s="117"/>
      <c r="X20" s="150"/>
      <c r="Y20" s="117"/>
      <c r="Z20" s="150"/>
      <c r="AA20" s="117"/>
      <c r="AB20" s="150"/>
      <c r="AC20" s="117"/>
      <c r="AD20" s="150"/>
      <c r="AE20" s="151"/>
    </row>
    <row r="21" spans="1:31" s="152" customFormat="1" ht="11.25" customHeight="1" x14ac:dyDescent="0.2">
      <c r="A21" s="115">
        <v>14.31</v>
      </c>
      <c r="B21" s="132"/>
      <c r="C21" s="100" t="s">
        <v>282</v>
      </c>
      <c r="D21" s="162">
        <v>72</v>
      </c>
      <c r="E21" s="101" t="s">
        <v>166</v>
      </c>
      <c r="F21" s="176">
        <f t="shared" si="5"/>
        <v>1030.32</v>
      </c>
      <c r="G21" s="157">
        <f t="shared" si="6"/>
        <v>24</v>
      </c>
      <c r="H21" s="174">
        <f t="shared" si="4"/>
        <v>343.44</v>
      </c>
      <c r="I21" s="117"/>
      <c r="J21" s="150"/>
      <c r="K21" s="117"/>
      <c r="L21" s="150"/>
      <c r="M21" s="157">
        <f t="shared" ref="M21:M84" si="11">D21/3</f>
        <v>24</v>
      </c>
      <c r="N21" s="174">
        <f t="shared" ref="N21:N84" si="12">F21/3</f>
        <v>343.44</v>
      </c>
      <c r="O21" s="117"/>
      <c r="P21" s="150"/>
      <c r="Q21" s="117"/>
      <c r="R21" s="150"/>
      <c r="S21" s="117"/>
      <c r="T21" s="150"/>
      <c r="U21" s="157">
        <f t="shared" si="9"/>
        <v>24</v>
      </c>
      <c r="V21" s="150">
        <f t="shared" si="10"/>
        <v>343.44</v>
      </c>
      <c r="W21" s="117"/>
      <c r="X21" s="150"/>
      <c r="Y21" s="117"/>
      <c r="Z21" s="150"/>
      <c r="AA21" s="117"/>
      <c r="AB21" s="150"/>
      <c r="AC21" s="117"/>
      <c r="AD21" s="150"/>
      <c r="AE21" s="151"/>
    </row>
    <row r="22" spans="1:31" s="152" customFormat="1" ht="15" customHeight="1" x14ac:dyDescent="0.2">
      <c r="A22" s="115">
        <v>11.88</v>
      </c>
      <c r="B22" s="132"/>
      <c r="C22" s="100" t="s">
        <v>283</v>
      </c>
      <c r="D22" s="162">
        <v>42</v>
      </c>
      <c r="E22" s="101" t="s">
        <v>315</v>
      </c>
      <c r="F22" s="176">
        <f t="shared" si="5"/>
        <v>498.96000000000004</v>
      </c>
      <c r="G22" s="157">
        <f t="shared" si="6"/>
        <v>14</v>
      </c>
      <c r="H22" s="174">
        <f t="shared" si="4"/>
        <v>166.32000000000002</v>
      </c>
      <c r="I22" s="117"/>
      <c r="J22" s="150"/>
      <c r="K22" s="117"/>
      <c r="L22" s="150"/>
      <c r="M22" s="157">
        <f t="shared" si="11"/>
        <v>14</v>
      </c>
      <c r="N22" s="174">
        <f t="shared" si="12"/>
        <v>166.32000000000002</v>
      </c>
      <c r="O22" s="117"/>
      <c r="P22" s="150"/>
      <c r="Q22" s="117"/>
      <c r="R22" s="150"/>
      <c r="S22" s="117"/>
      <c r="T22" s="150"/>
      <c r="U22" s="157">
        <f t="shared" si="9"/>
        <v>14</v>
      </c>
      <c r="V22" s="150">
        <f t="shared" si="10"/>
        <v>166.32000000000002</v>
      </c>
      <c r="W22" s="117"/>
      <c r="X22" s="150"/>
      <c r="Y22" s="117"/>
      <c r="Z22" s="150"/>
      <c r="AA22" s="117"/>
      <c r="AB22" s="150"/>
      <c r="AC22" s="117"/>
      <c r="AD22" s="150"/>
      <c r="AE22" s="151"/>
    </row>
    <row r="23" spans="1:31" s="152" customFormat="1" ht="15" customHeight="1" x14ac:dyDescent="0.2">
      <c r="A23" s="115">
        <v>11.88</v>
      </c>
      <c r="B23" s="132"/>
      <c r="C23" s="100" t="s">
        <v>284</v>
      </c>
      <c r="D23" s="162">
        <v>42</v>
      </c>
      <c r="E23" s="101" t="s">
        <v>315</v>
      </c>
      <c r="F23" s="176">
        <f t="shared" si="5"/>
        <v>498.96000000000004</v>
      </c>
      <c r="G23" s="157">
        <f t="shared" si="6"/>
        <v>14</v>
      </c>
      <c r="H23" s="174">
        <f t="shared" si="4"/>
        <v>166.32000000000002</v>
      </c>
      <c r="I23" s="117"/>
      <c r="J23" s="150"/>
      <c r="K23" s="117"/>
      <c r="L23" s="150"/>
      <c r="M23" s="157">
        <f t="shared" si="11"/>
        <v>14</v>
      </c>
      <c r="N23" s="174">
        <f t="shared" si="12"/>
        <v>166.32000000000002</v>
      </c>
      <c r="O23" s="117"/>
      <c r="P23" s="150"/>
      <c r="Q23" s="117"/>
      <c r="R23" s="150"/>
      <c r="S23" s="117"/>
      <c r="T23" s="150"/>
      <c r="U23" s="157">
        <f t="shared" si="9"/>
        <v>14</v>
      </c>
      <c r="V23" s="150">
        <f t="shared" si="10"/>
        <v>166.32000000000002</v>
      </c>
      <c r="W23" s="117"/>
      <c r="X23" s="150"/>
      <c r="Y23" s="117"/>
      <c r="Z23" s="150"/>
      <c r="AA23" s="117"/>
      <c r="AB23" s="150"/>
      <c r="AC23" s="117"/>
      <c r="AD23" s="150"/>
      <c r="AE23" s="151"/>
    </row>
    <row r="24" spans="1:31" s="152" customFormat="1" ht="15" customHeight="1" x14ac:dyDescent="0.2">
      <c r="A24" s="115">
        <v>14.94</v>
      </c>
      <c r="B24" s="132"/>
      <c r="C24" s="100" t="s">
        <v>285</v>
      </c>
      <c r="D24" s="162">
        <v>42</v>
      </c>
      <c r="E24" s="101" t="s">
        <v>315</v>
      </c>
      <c r="F24" s="176">
        <f t="shared" si="5"/>
        <v>627.48</v>
      </c>
      <c r="G24" s="157">
        <f t="shared" si="6"/>
        <v>14</v>
      </c>
      <c r="H24" s="174">
        <f t="shared" si="4"/>
        <v>209.16</v>
      </c>
      <c r="I24" s="117"/>
      <c r="J24" s="150"/>
      <c r="K24" s="117"/>
      <c r="L24" s="150"/>
      <c r="M24" s="157">
        <f t="shared" si="11"/>
        <v>14</v>
      </c>
      <c r="N24" s="174">
        <f t="shared" si="12"/>
        <v>209.16</v>
      </c>
      <c r="O24" s="117"/>
      <c r="P24" s="150"/>
      <c r="Q24" s="117"/>
      <c r="R24" s="150"/>
      <c r="S24" s="117"/>
      <c r="T24" s="150"/>
      <c r="U24" s="157">
        <f t="shared" si="9"/>
        <v>14</v>
      </c>
      <c r="V24" s="150">
        <f t="shared" si="10"/>
        <v>209.16</v>
      </c>
      <c r="W24" s="117"/>
      <c r="X24" s="150"/>
      <c r="Y24" s="117"/>
      <c r="Z24" s="150"/>
      <c r="AA24" s="117"/>
      <c r="AB24" s="150"/>
      <c r="AC24" s="117"/>
      <c r="AD24" s="150"/>
      <c r="AE24" s="151"/>
    </row>
    <row r="25" spans="1:31" s="152" customFormat="1" ht="13.5" customHeight="1" x14ac:dyDescent="0.2">
      <c r="A25" s="115">
        <v>14.26</v>
      </c>
      <c r="B25" s="132"/>
      <c r="C25" s="100" t="s">
        <v>286</v>
      </c>
      <c r="D25" s="162">
        <v>21</v>
      </c>
      <c r="E25" s="101" t="s">
        <v>315</v>
      </c>
      <c r="F25" s="176">
        <f t="shared" si="5"/>
        <v>299.45999999999998</v>
      </c>
      <c r="G25" s="157">
        <f t="shared" si="6"/>
        <v>7</v>
      </c>
      <c r="H25" s="174">
        <f t="shared" si="4"/>
        <v>99.82</v>
      </c>
      <c r="I25" s="117"/>
      <c r="J25" s="150"/>
      <c r="K25" s="117"/>
      <c r="L25" s="150"/>
      <c r="M25" s="157">
        <f t="shared" si="11"/>
        <v>7</v>
      </c>
      <c r="N25" s="174">
        <f t="shared" si="12"/>
        <v>99.82</v>
      </c>
      <c r="O25" s="117"/>
      <c r="P25" s="150"/>
      <c r="Q25" s="117"/>
      <c r="R25" s="150"/>
      <c r="S25" s="117"/>
      <c r="T25" s="150"/>
      <c r="U25" s="157">
        <f t="shared" si="9"/>
        <v>7</v>
      </c>
      <c r="V25" s="150">
        <f t="shared" si="10"/>
        <v>99.82</v>
      </c>
      <c r="W25" s="117"/>
      <c r="X25" s="150"/>
      <c r="Y25" s="117"/>
      <c r="Z25" s="150"/>
      <c r="AA25" s="117"/>
      <c r="AB25" s="150"/>
      <c r="AC25" s="117"/>
      <c r="AD25" s="150"/>
      <c r="AE25" s="151"/>
    </row>
    <row r="26" spans="1:31" s="152" customFormat="1" ht="15" customHeight="1" x14ac:dyDescent="0.2">
      <c r="A26" s="115">
        <v>21.69</v>
      </c>
      <c r="B26" s="132"/>
      <c r="C26" s="100" t="s">
        <v>287</v>
      </c>
      <c r="D26" s="162">
        <v>42</v>
      </c>
      <c r="E26" s="101" t="s">
        <v>166</v>
      </c>
      <c r="F26" s="176">
        <f t="shared" si="5"/>
        <v>910.98</v>
      </c>
      <c r="G26" s="157">
        <f t="shared" si="6"/>
        <v>14</v>
      </c>
      <c r="H26" s="174">
        <f t="shared" si="4"/>
        <v>303.66000000000003</v>
      </c>
      <c r="I26" s="117"/>
      <c r="J26" s="150"/>
      <c r="K26" s="117"/>
      <c r="L26" s="150"/>
      <c r="M26" s="157">
        <f t="shared" si="11"/>
        <v>14</v>
      </c>
      <c r="N26" s="174">
        <f t="shared" si="12"/>
        <v>303.66000000000003</v>
      </c>
      <c r="O26" s="117"/>
      <c r="P26" s="150"/>
      <c r="Q26" s="117"/>
      <c r="R26" s="150"/>
      <c r="S26" s="117"/>
      <c r="T26" s="150"/>
      <c r="U26" s="157">
        <f t="shared" si="9"/>
        <v>14</v>
      </c>
      <c r="V26" s="150">
        <f t="shared" si="10"/>
        <v>303.66000000000003</v>
      </c>
      <c r="W26" s="117"/>
      <c r="X26" s="150"/>
      <c r="Y26" s="117"/>
      <c r="Z26" s="150"/>
      <c r="AA26" s="117"/>
      <c r="AB26" s="150"/>
      <c r="AC26" s="117"/>
      <c r="AD26" s="150"/>
      <c r="AE26" s="151"/>
    </row>
    <row r="27" spans="1:31" s="152" customFormat="1" ht="23.25" customHeight="1" x14ac:dyDescent="0.2">
      <c r="A27" s="115">
        <v>4.8099999999999996</v>
      </c>
      <c r="B27" s="132"/>
      <c r="C27" s="100" t="s">
        <v>288</v>
      </c>
      <c r="D27" s="162">
        <v>72</v>
      </c>
      <c r="E27" s="101" t="s">
        <v>315</v>
      </c>
      <c r="F27" s="176">
        <f t="shared" si="5"/>
        <v>346.32</v>
      </c>
      <c r="G27" s="157">
        <f t="shared" si="6"/>
        <v>24</v>
      </c>
      <c r="H27" s="174">
        <f t="shared" si="4"/>
        <v>115.44</v>
      </c>
      <c r="I27" s="117"/>
      <c r="J27" s="150"/>
      <c r="K27" s="117"/>
      <c r="L27" s="150"/>
      <c r="M27" s="157">
        <f t="shared" si="11"/>
        <v>24</v>
      </c>
      <c r="N27" s="174">
        <f t="shared" si="12"/>
        <v>115.44</v>
      </c>
      <c r="O27" s="117"/>
      <c r="P27" s="150"/>
      <c r="Q27" s="117"/>
      <c r="R27" s="150"/>
      <c r="S27" s="117"/>
      <c r="T27" s="150"/>
      <c r="U27" s="157">
        <f t="shared" si="9"/>
        <v>24</v>
      </c>
      <c r="V27" s="150">
        <f t="shared" si="10"/>
        <v>115.44</v>
      </c>
      <c r="W27" s="117"/>
      <c r="X27" s="150"/>
      <c r="Y27" s="117"/>
      <c r="Z27" s="150"/>
      <c r="AA27" s="117"/>
      <c r="AB27" s="150"/>
      <c r="AC27" s="117"/>
      <c r="AD27" s="150"/>
      <c r="AE27" s="151"/>
    </row>
    <row r="28" spans="1:31" s="152" customFormat="1" ht="23.25" customHeight="1" x14ac:dyDescent="0.2">
      <c r="A28" s="115">
        <v>10.46</v>
      </c>
      <c r="B28" s="132"/>
      <c r="C28" s="100" t="s">
        <v>289</v>
      </c>
      <c r="D28" s="162">
        <v>51</v>
      </c>
      <c r="E28" s="101" t="s">
        <v>315</v>
      </c>
      <c r="F28" s="176">
        <f t="shared" si="5"/>
        <v>533.46</v>
      </c>
      <c r="G28" s="157">
        <f t="shared" si="6"/>
        <v>17</v>
      </c>
      <c r="H28" s="174">
        <f t="shared" si="4"/>
        <v>177.82000000000002</v>
      </c>
      <c r="I28" s="117"/>
      <c r="J28" s="150"/>
      <c r="K28" s="117"/>
      <c r="L28" s="150"/>
      <c r="M28" s="157">
        <f t="shared" si="11"/>
        <v>17</v>
      </c>
      <c r="N28" s="174">
        <f t="shared" si="12"/>
        <v>177.82000000000002</v>
      </c>
      <c r="O28" s="117"/>
      <c r="P28" s="150"/>
      <c r="Q28" s="117"/>
      <c r="R28" s="150"/>
      <c r="S28" s="117"/>
      <c r="T28" s="150"/>
      <c r="U28" s="157">
        <f t="shared" si="9"/>
        <v>17</v>
      </c>
      <c r="V28" s="150">
        <f t="shared" si="10"/>
        <v>177.82000000000002</v>
      </c>
      <c r="W28" s="117"/>
      <c r="X28" s="150"/>
      <c r="Y28" s="117"/>
      <c r="Z28" s="150"/>
      <c r="AA28" s="117"/>
      <c r="AB28" s="150"/>
      <c r="AC28" s="117"/>
      <c r="AD28" s="150"/>
      <c r="AE28" s="151"/>
    </row>
    <row r="29" spans="1:31" s="152" customFormat="1" ht="23.25" customHeight="1" x14ac:dyDescent="0.2">
      <c r="A29" s="115">
        <v>15.31</v>
      </c>
      <c r="B29" s="132"/>
      <c r="C29" s="100" t="s">
        <v>290</v>
      </c>
      <c r="D29" s="162">
        <v>51</v>
      </c>
      <c r="E29" s="101" t="s">
        <v>315</v>
      </c>
      <c r="F29" s="176">
        <f t="shared" si="5"/>
        <v>780.81000000000006</v>
      </c>
      <c r="G29" s="157">
        <f t="shared" si="6"/>
        <v>17</v>
      </c>
      <c r="H29" s="174">
        <f t="shared" si="4"/>
        <v>260.27000000000004</v>
      </c>
      <c r="I29" s="117"/>
      <c r="J29" s="150"/>
      <c r="K29" s="117"/>
      <c r="L29" s="150"/>
      <c r="M29" s="157">
        <f t="shared" si="11"/>
        <v>17</v>
      </c>
      <c r="N29" s="174">
        <f t="shared" si="12"/>
        <v>260.27000000000004</v>
      </c>
      <c r="O29" s="117"/>
      <c r="P29" s="150"/>
      <c r="Q29" s="117"/>
      <c r="R29" s="150"/>
      <c r="S29" s="117"/>
      <c r="T29" s="150"/>
      <c r="U29" s="157">
        <f t="shared" si="9"/>
        <v>17</v>
      </c>
      <c r="V29" s="150">
        <f t="shared" si="10"/>
        <v>260.27000000000004</v>
      </c>
      <c r="W29" s="117"/>
      <c r="X29" s="150"/>
      <c r="Y29" s="117"/>
      <c r="Z29" s="150"/>
      <c r="AA29" s="117"/>
      <c r="AB29" s="150"/>
      <c r="AC29" s="117"/>
      <c r="AD29" s="150"/>
      <c r="AE29" s="151"/>
    </row>
    <row r="30" spans="1:31" s="152" customFormat="1" ht="11.25" customHeight="1" x14ac:dyDescent="0.2">
      <c r="A30" s="115">
        <v>11.94</v>
      </c>
      <c r="B30" s="132"/>
      <c r="C30" s="100" t="s">
        <v>291</v>
      </c>
      <c r="D30" s="162">
        <v>51</v>
      </c>
      <c r="E30" s="101" t="s">
        <v>315</v>
      </c>
      <c r="F30" s="176">
        <f t="shared" si="5"/>
        <v>608.93999999999994</v>
      </c>
      <c r="G30" s="157">
        <f t="shared" si="6"/>
        <v>17</v>
      </c>
      <c r="H30" s="174">
        <f t="shared" si="4"/>
        <v>202.98</v>
      </c>
      <c r="I30" s="117"/>
      <c r="J30" s="150"/>
      <c r="K30" s="117"/>
      <c r="L30" s="150"/>
      <c r="M30" s="157">
        <f t="shared" si="11"/>
        <v>17</v>
      </c>
      <c r="N30" s="174">
        <f t="shared" si="12"/>
        <v>202.98</v>
      </c>
      <c r="O30" s="117"/>
      <c r="P30" s="150"/>
      <c r="Q30" s="117"/>
      <c r="R30" s="150"/>
      <c r="S30" s="117"/>
      <c r="T30" s="150"/>
      <c r="U30" s="157">
        <f t="shared" si="9"/>
        <v>17</v>
      </c>
      <c r="V30" s="150">
        <f t="shared" si="10"/>
        <v>202.98</v>
      </c>
      <c r="W30" s="117"/>
      <c r="X30" s="150"/>
      <c r="Y30" s="117"/>
      <c r="Z30" s="150"/>
      <c r="AA30" s="117"/>
      <c r="AB30" s="150"/>
      <c r="AC30" s="117"/>
      <c r="AD30" s="150"/>
      <c r="AE30" s="151"/>
    </row>
    <row r="31" spans="1:31" s="152" customFormat="1" ht="11.25" customHeight="1" x14ac:dyDescent="0.2">
      <c r="A31" s="115">
        <v>30.38</v>
      </c>
      <c r="B31" s="132"/>
      <c r="C31" s="100" t="s">
        <v>292</v>
      </c>
      <c r="D31" s="162">
        <v>51</v>
      </c>
      <c r="E31" s="101" t="s">
        <v>315</v>
      </c>
      <c r="F31" s="176">
        <f t="shared" si="5"/>
        <v>1549.3799999999999</v>
      </c>
      <c r="G31" s="157">
        <f t="shared" si="6"/>
        <v>17</v>
      </c>
      <c r="H31" s="174">
        <f t="shared" si="4"/>
        <v>516.45999999999992</v>
      </c>
      <c r="I31" s="117"/>
      <c r="J31" s="150"/>
      <c r="K31" s="117"/>
      <c r="L31" s="150"/>
      <c r="M31" s="157">
        <f t="shared" si="11"/>
        <v>17</v>
      </c>
      <c r="N31" s="174">
        <f t="shared" si="12"/>
        <v>516.45999999999992</v>
      </c>
      <c r="O31" s="117"/>
      <c r="P31" s="150"/>
      <c r="Q31" s="117"/>
      <c r="R31" s="150"/>
      <c r="S31" s="117"/>
      <c r="T31" s="150"/>
      <c r="U31" s="157">
        <f t="shared" si="9"/>
        <v>17</v>
      </c>
      <c r="V31" s="150">
        <f t="shared" si="10"/>
        <v>516.45999999999992</v>
      </c>
      <c r="W31" s="117"/>
      <c r="X31" s="150"/>
      <c r="Y31" s="117"/>
      <c r="Z31" s="150"/>
      <c r="AA31" s="117"/>
      <c r="AB31" s="150"/>
      <c r="AC31" s="117"/>
      <c r="AD31" s="150"/>
      <c r="AE31" s="151"/>
    </row>
    <row r="32" spans="1:31" s="152" customFormat="1" ht="25.5" customHeight="1" x14ac:dyDescent="0.2">
      <c r="A32" s="115">
        <v>0.84</v>
      </c>
      <c r="B32" s="132"/>
      <c r="C32" s="100" t="s">
        <v>293</v>
      </c>
      <c r="D32" s="162">
        <v>51</v>
      </c>
      <c r="E32" s="101" t="s">
        <v>315</v>
      </c>
      <c r="F32" s="176">
        <f t="shared" si="5"/>
        <v>42.839999999999996</v>
      </c>
      <c r="G32" s="157">
        <f t="shared" si="6"/>
        <v>17</v>
      </c>
      <c r="H32" s="174">
        <f t="shared" si="4"/>
        <v>14.28</v>
      </c>
      <c r="I32" s="117"/>
      <c r="J32" s="150"/>
      <c r="K32" s="117"/>
      <c r="L32" s="150"/>
      <c r="M32" s="157">
        <f t="shared" si="11"/>
        <v>17</v>
      </c>
      <c r="N32" s="174">
        <f t="shared" si="12"/>
        <v>14.28</v>
      </c>
      <c r="O32" s="117"/>
      <c r="P32" s="150"/>
      <c r="Q32" s="117"/>
      <c r="R32" s="150"/>
      <c r="S32" s="117"/>
      <c r="T32" s="150"/>
      <c r="U32" s="157">
        <f t="shared" si="9"/>
        <v>17</v>
      </c>
      <c r="V32" s="150">
        <f t="shared" si="10"/>
        <v>14.28</v>
      </c>
      <c r="W32" s="117"/>
      <c r="X32" s="150"/>
      <c r="Y32" s="117"/>
      <c r="Z32" s="150"/>
      <c r="AA32" s="117"/>
      <c r="AB32" s="150"/>
      <c r="AC32" s="117"/>
      <c r="AD32" s="150"/>
      <c r="AE32" s="151"/>
    </row>
    <row r="33" spans="1:32" s="152" customFormat="1" ht="14.25" customHeight="1" x14ac:dyDescent="0.2">
      <c r="A33" s="115">
        <v>48.8</v>
      </c>
      <c r="B33" s="132"/>
      <c r="C33" s="100" t="s">
        <v>294</v>
      </c>
      <c r="D33" s="162">
        <v>21</v>
      </c>
      <c r="E33" s="101" t="s">
        <v>315</v>
      </c>
      <c r="F33" s="176">
        <f t="shared" si="5"/>
        <v>1024.8</v>
      </c>
      <c r="G33" s="157">
        <f t="shared" si="6"/>
        <v>7</v>
      </c>
      <c r="H33" s="174">
        <f t="shared" si="4"/>
        <v>341.59999999999997</v>
      </c>
      <c r="I33" s="117"/>
      <c r="J33" s="150"/>
      <c r="K33" s="117"/>
      <c r="L33" s="150"/>
      <c r="M33" s="157">
        <f t="shared" si="11"/>
        <v>7</v>
      </c>
      <c r="N33" s="174">
        <f t="shared" si="12"/>
        <v>341.59999999999997</v>
      </c>
      <c r="O33" s="117"/>
      <c r="P33" s="150"/>
      <c r="Q33" s="117"/>
      <c r="R33" s="150"/>
      <c r="S33" s="117"/>
      <c r="T33" s="150"/>
      <c r="U33" s="157">
        <f t="shared" si="9"/>
        <v>7</v>
      </c>
      <c r="V33" s="150">
        <f t="shared" si="10"/>
        <v>341.59999999999997</v>
      </c>
      <c r="W33" s="117"/>
      <c r="X33" s="150"/>
      <c r="Y33" s="117"/>
      <c r="Z33" s="150"/>
      <c r="AA33" s="117"/>
      <c r="AB33" s="150"/>
      <c r="AC33" s="117"/>
      <c r="AD33" s="150"/>
      <c r="AE33" s="151"/>
    </row>
    <row r="34" spans="1:32" s="152" customFormat="1" ht="27.75" customHeight="1" x14ac:dyDescent="0.2">
      <c r="A34" s="115">
        <v>68.89</v>
      </c>
      <c r="B34" s="132"/>
      <c r="C34" s="100" t="s">
        <v>296</v>
      </c>
      <c r="D34" s="162">
        <v>30</v>
      </c>
      <c r="E34" s="101" t="s">
        <v>315</v>
      </c>
      <c r="F34" s="176">
        <f t="shared" si="5"/>
        <v>2066.6999999999998</v>
      </c>
      <c r="G34" s="157">
        <f t="shared" si="6"/>
        <v>10</v>
      </c>
      <c r="H34" s="174">
        <f t="shared" si="4"/>
        <v>688.9</v>
      </c>
      <c r="I34" s="117"/>
      <c r="J34" s="150"/>
      <c r="K34" s="117"/>
      <c r="L34" s="150"/>
      <c r="M34" s="157">
        <f t="shared" si="11"/>
        <v>10</v>
      </c>
      <c r="N34" s="174">
        <f t="shared" si="12"/>
        <v>688.9</v>
      </c>
      <c r="O34" s="117"/>
      <c r="P34" s="150"/>
      <c r="Q34" s="117"/>
      <c r="R34" s="150"/>
      <c r="S34" s="117"/>
      <c r="T34" s="150"/>
      <c r="U34" s="157">
        <f t="shared" si="9"/>
        <v>10</v>
      </c>
      <c r="V34" s="150">
        <f t="shared" si="10"/>
        <v>688.9</v>
      </c>
      <c r="W34" s="117"/>
      <c r="X34" s="150"/>
      <c r="Y34" s="117"/>
      <c r="Z34" s="150"/>
      <c r="AA34" s="117"/>
      <c r="AB34" s="150"/>
      <c r="AC34" s="117"/>
      <c r="AD34" s="150"/>
      <c r="AE34" s="151"/>
    </row>
    <row r="35" spans="1:32" s="152" customFormat="1" ht="14.25" customHeight="1" x14ac:dyDescent="0.2">
      <c r="A35" s="115">
        <v>114.54</v>
      </c>
      <c r="B35" s="132"/>
      <c r="C35" s="100" t="s">
        <v>297</v>
      </c>
      <c r="D35" s="162">
        <v>30</v>
      </c>
      <c r="E35" s="101" t="s">
        <v>315</v>
      </c>
      <c r="F35" s="176">
        <f t="shared" si="5"/>
        <v>3436.2000000000003</v>
      </c>
      <c r="G35" s="157">
        <f t="shared" si="6"/>
        <v>10</v>
      </c>
      <c r="H35" s="174">
        <f t="shared" si="4"/>
        <v>1145.4000000000001</v>
      </c>
      <c r="I35" s="117"/>
      <c r="J35" s="150"/>
      <c r="K35" s="117"/>
      <c r="L35" s="150"/>
      <c r="M35" s="157">
        <f t="shared" si="11"/>
        <v>10</v>
      </c>
      <c r="N35" s="174">
        <f t="shared" si="12"/>
        <v>1145.4000000000001</v>
      </c>
      <c r="O35" s="117"/>
      <c r="P35" s="150"/>
      <c r="Q35" s="117"/>
      <c r="R35" s="150"/>
      <c r="S35" s="117"/>
      <c r="T35" s="150"/>
      <c r="U35" s="157">
        <f t="shared" si="9"/>
        <v>10</v>
      </c>
      <c r="V35" s="150">
        <f t="shared" si="10"/>
        <v>1145.4000000000001</v>
      </c>
      <c r="W35" s="117"/>
      <c r="X35" s="150"/>
      <c r="Y35" s="117"/>
      <c r="Z35" s="150"/>
      <c r="AA35" s="117"/>
      <c r="AB35" s="150"/>
      <c r="AC35" s="117"/>
      <c r="AD35" s="150"/>
      <c r="AE35" s="151"/>
    </row>
    <row r="36" spans="1:32" s="152" customFormat="1" ht="13.5" customHeight="1" x14ac:dyDescent="0.2">
      <c r="A36" s="115">
        <v>174.07</v>
      </c>
      <c r="B36" s="132"/>
      <c r="C36" s="100" t="s">
        <v>298</v>
      </c>
      <c r="D36" s="162">
        <v>42</v>
      </c>
      <c r="E36" s="104" t="s">
        <v>316</v>
      </c>
      <c r="F36" s="176">
        <f t="shared" si="5"/>
        <v>7310.94</v>
      </c>
      <c r="G36" s="157">
        <f t="shared" si="6"/>
        <v>14</v>
      </c>
      <c r="H36" s="174">
        <f t="shared" si="4"/>
        <v>2436.98</v>
      </c>
      <c r="I36" s="117"/>
      <c r="J36" s="150"/>
      <c r="K36" s="117"/>
      <c r="L36" s="150"/>
      <c r="M36" s="157">
        <f t="shared" si="11"/>
        <v>14</v>
      </c>
      <c r="N36" s="174">
        <f t="shared" si="12"/>
        <v>2436.98</v>
      </c>
      <c r="O36" s="117"/>
      <c r="P36" s="150"/>
      <c r="Q36" s="117"/>
      <c r="R36" s="150"/>
      <c r="S36" s="117"/>
      <c r="T36" s="150"/>
      <c r="U36" s="157">
        <f t="shared" si="9"/>
        <v>14</v>
      </c>
      <c r="V36" s="150">
        <f t="shared" si="10"/>
        <v>2436.98</v>
      </c>
      <c r="W36" s="117"/>
      <c r="X36" s="150"/>
      <c r="Y36" s="117"/>
      <c r="Z36" s="150"/>
      <c r="AA36" s="117"/>
      <c r="AB36" s="150"/>
      <c r="AC36" s="117"/>
      <c r="AD36" s="150"/>
      <c r="AE36" s="151"/>
    </row>
    <row r="37" spans="1:32" s="152" customFormat="1" ht="12.75" customHeight="1" x14ac:dyDescent="0.2">
      <c r="A37" s="115">
        <v>201.61</v>
      </c>
      <c r="B37" s="132"/>
      <c r="C37" s="100" t="s">
        <v>299</v>
      </c>
      <c r="D37" s="162">
        <v>42</v>
      </c>
      <c r="E37" s="101" t="s">
        <v>316</v>
      </c>
      <c r="F37" s="176">
        <f t="shared" si="5"/>
        <v>8467.6200000000008</v>
      </c>
      <c r="G37" s="157">
        <f t="shared" si="6"/>
        <v>14</v>
      </c>
      <c r="H37" s="174">
        <f t="shared" si="4"/>
        <v>2822.5400000000004</v>
      </c>
      <c r="I37" s="117"/>
      <c r="J37" s="150"/>
      <c r="K37" s="117"/>
      <c r="L37" s="150"/>
      <c r="M37" s="157">
        <f t="shared" si="11"/>
        <v>14</v>
      </c>
      <c r="N37" s="174">
        <f t="shared" si="12"/>
        <v>2822.5400000000004</v>
      </c>
      <c r="O37" s="117"/>
      <c r="P37" s="150"/>
      <c r="Q37" s="117"/>
      <c r="R37" s="150"/>
      <c r="S37" s="117"/>
      <c r="T37" s="150"/>
      <c r="U37" s="157">
        <f t="shared" si="9"/>
        <v>14</v>
      </c>
      <c r="V37" s="150">
        <f t="shared" si="10"/>
        <v>2822.5400000000004</v>
      </c>
      <c r="W37" s="117"/>
      <c r="X37" s="150"/>
      <c r="Y37" s="117"/>
      <c r="Z37" s="150"/>
      <c r="AA37" s="117"/>
      <c r="AB37" s="150"/>
      <c r="AC37" s="117"/>
      <c r="AD37" s="150"/>
      <c r="AE37" s="151"/>
    </row>
    <row r="38" spans="1:32" s="152" customFormat="1" ht="12.75" customHeight="1" x14ac:dyDescent="0.2">
      <c r="A38" s="115">
        <v>971.08</v>
      </c>
      <c r="B38" s="132"/>
      <c r="C38" s="100" t="s">
        <v>300</v>
      </c>
      <c r="D38" s="162">
        <v>81</v>
      </c>
      <c r="E38" s="101" t="s">
        <v>166</v>
      </c>
      <c r="F38" s="176">
        <f t="shared" si="5"/>
        <v>78657.48000000001</v>
      </c>
      <c r="G38" s="157">
        <f t="shared" si="6"/>
        <v>27</v>
      </c>
      <c r="H38" s="174">
        <f t="shared" si="4"/>
        <v>26219.160000000003</v>
      </c>
      <c r="I38" s="117"/>
      <c r="J38" s="150"/>
      <c r="K38" s="117"/>
      <c r="L38" s="150"/>
      <c r="M38" s="157">
        <f t="shared" si="11"/>
        <v>27</v>
      </c>
      <c r="N38" s="174">
        <f t="shared" si="12"/>
        <v>26219.160000000003</v>
      </c>
      <c r="O38" s="117"/>
      <c r="P38" s="150"/>
      <c r="Q38" s="117"/>
      <c r="R38" s="150"/>
      <c r="S38" s="117"/>
      <c r="T38" s="150"/>
      <c r="U38" s="157">
        <f t="shared" si="9"/>
        <v>27</v>
      </c>
      <c r="V38" s="150">
        <f t="shared" si="10"/>
        <v>26219.160000000003</v>
      </c>
      <c r="W38" s="117"/>
      <c r="X38" s="150"/>
      <c r="Y38" s="117"/>
      <c r="Z38" s="150"/>
      <c r="AA38" s="117"/>
      <c r="AB38" s="150"/>
      <c r="AC38" s="117"/>
      <c r="AD38" s="150"/>
      <c r="AE38" s="151"/>
    </row>
    <row r="39" spans="1:32" s="152" customFormat="1" ht="12.75" customHeight="1" x14ac:dyDescent="0.2">
      <c r="A39" s="115">
        <v>1286.21</v>
      </c>
      <c r="B39" s="132"/>
      <c r="C39" s="100" t="s">
        <v>301</v>
      </c>
      <c r="D39" s="162">
        <v>60</v>
      </c>
      <c r="E39" s="104" t="s">
        <v>166</v>
      </c>
      <c r="F39" s="176">
        <f t="shared" si="5"/>
        <v>77172.600000000006</v>
      </c>
      <c r="G39" s="157">
        <f t="shared" si="6"/>
        <v>20</v>
      </c>
      <c r="H39" s="174">
        <f t="shared" si="4"/>
        <v>25724.2</v>
      </c>
      <c r="I39" s="117"/>
      <c r="J39" s="150"/>
      <c r="K39" s="117"/>
      <c r="L39" s="150"/>
      <c r="M39" s="157">
        <f t="shared" si="11"/>
        <v>20</v>
      </c>
      <c r="N39" s="174">
        <f t="shared" si="12"/>
        <v>25724.2</v>
      </c>
      <c r="O39" s="117"/>
      <c r="P39" s="150"/>
      <c r="Q39" s="117"/>
      <c r="R39" s="150"/>
      <c r="S39" s="117"/>
      <c r="T39" s="150"/>
      <c r="U39" s="157">
        <f t="shared" si="9"/>
        <v>20</v>
      </c>
      <c r="V39" s="150">
        <f t="shared" si="10"/>
        <v>25724.2</v>
      </c>
      <c r="W39" s="117"/>
      <c r="X39" s="150"/>
      <c r="Y39" s="117"/>
      <c r="Z39" s="150"/>
      <c r="AA39" s="117"/>
      <c r="AB39" s="150"/>
      <c r="AC39" s="117"/>
      <c r="AD39" s="150"/>
      <c r="AE39" s="133"/>
      <c r="AF39" s="151"/>
    </row>
    <row r="40" spans="1:32" s="152" customFormat="1" ht="12.75" customHeight="1" x14ac:dyDescent="0.2">
      <c r="A40" s="115">
        <v>76.36</v>
      </c>
      <c r="B40" s="132"/>
      <c r="C40" s="100" t="s">
        <v>302</v>
      </c>
      <c r="D40" s="162">
        <v>6</v>
      </c>
      <c r="E40" s="104" t="s">
        <v>316</v>
      </c>
      <c r="F40" s="176">
        <f t="shared" si="5"/>
        <v>458.15999999999997</v>
      </c>
      <c r="G40" s="157">
        <f t="shared" si="6"/>
        <v>2</v>
      </c>
      <c r="H40" s="174">
        <f t="shared" si="4"/>
        <v>152.72</v>
      </c>
      <c r="I40" s="117"/>
      <c r="J40" s="150"/>
      <c r="K40" s="117"/>
      <c r="L40" s="150"/>
      <c r="M40" s="157">
        <f t="shared" si="11"/>
        <v>2</v>
      </c>
      <c r="N40" s="174">
        <f t="shared" si="12"/>
        <v>152.72</v>
      </c>
      <c r="O40" s="117"/>
      <c r="P40" s="150"/>
      <c r="Q40" s="117"/>
      <c r="R40" s="150"/>
      <c r="S40" s="117"/>
      <c r="T40" s="150"/>
      <c r="U40" s="157">
        <f t="shared" si="9"/>
        <v>2</v>
      </c>
      <c r="V40" s="150">
        <f t="shared" si="10"/>
        <v>152.72</v>
      </c>
      <c r="W40" s="117"/>
      <c r="X40" s="150"/>
      <c r="Y40" s="117"/>
      <c r="Z40" s="150"/>
      <c r="AA40" s="117"/>
      <c r="AB40" s="150"/>
      <c r="AC40" s="117"/>
      <c r="AD40" s="150"/>
      <c r="AE40" s="133"/>
      <c r="AF40" s="151"/>
    </row>
    <row r="41" spans="1:32" s="152" customFormat="1" ht="13.5" customHeight="1" x14ac:dyDescent="0.2">
      <c r="A41" s="115">
        <v>137.77000000000001</v>
      </c>
      <c r="B41" s="132"/>
      <c r="C41" s="100" t="s">
        <v>303</v>
      </c>
      <c r="D41" s="162">
        <v>6</v>
      </c>
      <c r="E41" s="104" t="s">
        <v>316</v>
      </c>
      <c r="F41" s="176">
        <f t="shared" si="5"/>
        <v>826.62000000000012</v>
      </c>
      <c r="G41" s="157">
        <f t="shared" si="6"/>
        <v>2</v>
      </c>
      <c r="H41" s="174">
        <f t="shared" si="4"/>
        <v>275.54000000000002</v>
      </c>
      <c r="I41" s="117"/>
      <c r="J41" s="150"/>
      <c r="K41" s="117"/>
      <c r="L41" s="150"/>
      <c r="M41" s="157">
        <f t="shared" si="11"/>
        <v>2</v>
      </c>
      <c r="N41" s="174">
        <f t="shared" si="12"/>
        <v>275.54000000000002</v>
      </c>
      <c r="O41" s="117"/>
      <c r="P41" s="150"/>
      <c r="Q41" s="117"/>
      <c r="R41" s="150"/>
      <c r="S41" s="117"/>
      <c r="T41" s="150"/>
      <c r="U41" s="157">
        <f t="shared" si="9"/>
        <v>2</v>
      </c>
      <c r="V41" s="150">
        <f t="shared" si="10"/>
        <v>275.54000000000002</v>
      </c>
      <c r="W41" s="117"/>
      <c r="X41" s="150"/>
      <c r="Y41" s="117"/>
      <c r="Z41" s="150"/>
      <c r="AA41" s="117"/>
      <c r="AB41" s="150"/>
      <c r="AC41" s="117"/>
      <c r="AD41" s="150"/>
      <c r="AE41" s="133"/>
      <c r="AF41" s="151"/>
    </row>
    <row r="42" spans="1:32" s="152" customFormat="1" ht="13.5" customHeight="1" x14ac:dyDescent="0.2">
      <c r="A42" s="115">
        <v>19.09</v>
      </c>
      <c r="B42" s="132"/>
      <c r="C42" s="100" t="s">
        <v>304</v>
      </c>
      <c r="D42" s="162">
        <v>42</v>
      </c>
      <c r="E42" s="101" t="s">
        <v>315</v>
      </c>
      <c r="F42" s="176">
        <f t="shared" si="5"/>
        <v>801.78</v>
      </c>
      <c r="G42" s="157">
        <f t="shared" si="6"/>
        <v>14</v>
      </c>
      <c r="H42" s="174">
        <f t="shared" si="4"/>
        <v>267.26</v>
      </c>
      <c r="I42" s="117"/>
      <c r="J42" s="150"/>
      <c r="K42" s="117"/>
      <c r="L42" s="150"/>
      <c r="M42" s="157">
        <f t="shared" si="11"/>
        <v>14</v>
      </c>
      <c r="N42" s="174">
        <f t="shared" si="12"/>
        <v>267.26</v>
      </c>
      <c r="O42" s="117"/>
      <c r="P42" s="150"/>
      <c r="Q42" s="117"/>
      <c r="R42" s="150"/>
      <c r="S42" s="117"/>
      <c r="T42" s="150"/>
      <c r="U42" s="157">
        <f t="shared" si="9"/>
        <v>14</v>
      </c>
      <c r="V42" s="150">
        <f t="shared" si="10"/>
        <v>267.26</v>
      </c>
      <c r="W42" s="117"/>
      <c r="X42" s="150"/>
      <c r="Y42" s="117"/>
      <c r="Z42" s="150"/>
      <c r="AA42" s="117"/>
      <c r="AB42" s="150"/>
      <c r="AC42" s="117"/>
      <c r="AD42" s="150"/>
      <c r="AE42" s="133"/>
      <c r="AF42" s="151"/>
    </row>
    <row r="43" spans="1:32" s="152" customFormat="1" ht="13.5" customHeight="1" x14ac:dyDescent="0.2">
      <c r="A43" s="115">
        <v>24.31</v>
      </c>
      <c r="B43" s="132"/>
      <c r="C43" s="100" t="s">
        <v>305</v>
      </c>
      <c r="D43" s="162">
        <v>60</v>
      </c>
      <c r="E43" s="101" t="s">
        <v>315</v>
      </c>
      <c r="F43" s="176">
        <f t="shared" si="5"/>
        <v>1458.6</v>
      </c>
      <c r="G43" s="157">
        <f t="shared" si="6"/>
        <v>20</v>
      </c>
      <c r="H43" s="174">
        <f t="shared" si="4"/>
        <v>486.2</v>
      </c>
      <c r="I43" s="117"/>
      <c r="J43" s="150"/>
      <c r="K43" s="117"/>
      <c r="L43" s="150"/>
      <c r="M43" s="157">
        <f t="shared" si="11"/>
        <v>20</v>
      </c>
      <c r="N43" s="174">
        <f t="shared" si="12"/>
        <v>486.2</v>
      </c>
      <c r="O43" s="117"/>
      <c r="P43" s="150"/>
      <c r="Q43" s="117"/>
      <c r="R43" s="150"/>
      <c r="S43" s="117"/>
      <c r="T43" s="150"/>
      <c r="U43" s="157">
        <f t="shared" si="9"/>
        <v>20</v>
      </c>
      <c r="V43" s="150">
        <f t="shared" si="10"/>
        <v>486.2</v>
      </c>
      <c r="W43" s="117"/>
      <c r="X43" s="150"/>
      <c r="Y43" s="117"/>
      <c r="Z43" s="150"/>
      <c r="AA43" s="117"/>
      <c r="AB43" s="150"/>
      <c r="AC43" s="117"/>
      <c r="AD43" s="150"/>
      <c r="AE43" s="133"/>
      <c r="AF43" s="151"/>
    </row>
    <row r="44" spans="1:32" s="152" customFormat="1" ht="12" customHeight="1" x14ac:dyDescent="0.2">
      <c r="A44" s="115">
        <v>41.83</v>
      </c>
      <c r="B44" s="132"/>
      <c r="C44" s="100" t="s">
        <v>306</v>
      </c>
      <c r="D44" s="162">
        <v>60</v>
      </c>
      <c r="E44" s="101" t="s">
        <v>315</v>
      </c>
      <c r="F44" s="176">
        <f t="shared" si="5"/>
        <v>2509.7999999999997</v>
      </c>
      <c r="G44" s="157">
        <f t="shared" si="6"/>
        <v>20</v>
      </c>
      <c r="H44" s="174">
        <f t="shared" si="4"/>
        <v>836.59999999999991</v>
      </c>
      <c r="I44" s="134"/>
      <c r="J44" s="150"/>
      <c r="K44" s="134"/>
      <c r="L44" s="150"/>
      <c r="M44" s="157">
        <f t="shared" si="11"/>
        <v>20</v>
      </c>
      <c r="N44" s="174">
        <f t="shared" si="12"/>
        <v>836.59999999999991</v>
      </c>
      <c r="O44" s="134"/>
      <c r="P44" s="150"/>
      <c r="Q44" s="134"/>
      <c r="R44" s="150"/>
      <c r="S44" s="134"/>
      <c r="T44" s="150"/>
      <c r="U44" s="157">
        <f t="shared" si="9"/>
        <v>20</v>
      </c>
      <c r="V44" s="150">
        <f t="shared" si="10"/>
        <v>836.59999999999991</v>
      </c>
      <c r="W44" s="134"/>
      <c r="X44" s="150"/>
      <c r="Y44" s="134"/>
      <c r="Z44" s="150"/>
      <c r="AA44" s="134"/>
      <c r="AB44" s="150"/>
      <c r="AC44" s="134"/>
      <c r="AD44" s="150"/>
      <c r="AE44" s="61"/>
      <c r="AF44" s="151"/>
    </row>
    <row r="45" spans="1:32" s="152" customFormat="1" ht="12" customHeight="1" x14ac:dyDescent="0.2">
      <c r="A45" s="115">
        <v>155.21</v>
      </c>
      <c r="B45" s="132"/>
      <c r="C45" s="100" t="s">
        <v>307</v>
      </c>
      <c r="D45" s="162">
        <v>6</v>
      </c>
      <c r="E45" s="101" t="s">
        <v>316</v>
      </c>
      <c r="F45" s="176">
        <f t="shared" si="5"/>
        <v>931.26</v>
      </c>
      <c r="G45" s="157">
        <f t="shared" si="6"/>
        <v>2</v>
      </c>
      <c r="H45" s="174">
        <f t="shared" si="4"/>
        <v>310.42</v>
      </c>
      <c r="I45" s="134"/>
      <c r="J45" s="150"/>
      <c r="K45" s="134"/>
      <c r="L45" s="150"/>
      <c r="M45" s="157">
        <f t="shared" si="11"/>
        <v>2</v>
      </c>
      <c r="N45" s="174">
        <f t="shared" si="12"/>
        <v>310.42</v>
      </c>
      <c r="O45" s="134"/>
      <c r="P45" s="150"/>
      <c r="Q45" s="134"/>
      <c r="R45" s="150"/>
      <c r="S45" s="134"/>
      <c r="T45" s="150"/>
      <c r="U45" s="157">
        <f t="shared" si="9"/>
        <v>2</v>
      </c>
      <c r="V45" s="150">
        <f t="shared" si="10"/>
        <v>310.42</v>
      </c>
      <c r="W45" s="134"/>
      <c r="X45" s="150"/>
      <c r="Y45" s="134"/>
      <c r="Z45" s="150"/>
      <c r="AA45" s="134"/>
      <c r="AB45" s="150"/>
      <c r="AC45" s="134"/>
      <c r="AD45" s="150"/>
      <c r="AE45" s="61"/>
      <c r="AF45" s="151"/>
    </row>
    <row r="46" spans="1:32" s="152" customFormat="1" ht="12" customHeight="1" x14ac:dyDescent="0.2">
      <c r="A46" s="115">
        <v>126.35</v>
      </c>
      <c r="B46" s="132"/>
      <c r="C46" s="100" t="s">
        <v>308</v>
      </c>
      <c r="D46" s="162">
        <v>6</v>
      </c>
      <c r="E46" s="101" t="s">
        <v>316</v>
      </c>
      <c r="F46" s="176">
        <f t="shared" si="5"/>
        <v>758.09999999999991</v>
      </c>
      <c r="G46" s="157">
        <f t="shared" si="6"/>
        <v>2</v>
      </c>
      <c r="H46" s="174">
        <f t="shared" si="4"/>
        <v>252.69999999999996</v>
      </c>
      <c r="I46" s="134"/>
      <c r="J46" s="150"/>
      <c r="K46" s="134"/>
      <c r="L46" s="150"/>
      <c r="M46" s="157">
        <f t="shared" si="11"/>
        <v>2</v>
      </c>
      <c r="N46" s="174">
        <f t="shared" si="12"/>
        <v>252.69999999999996</v>
      </c>
      <c r="O46" s="134"/>
      <c r="P46" s="150"/>
      <c r="Q46" s="134"/>
      <c r="R46" s="150"/>
      <c r="S46" s="134"/>
      <c r="T46" s="150"/>
      <c r="U46" s="157">
        <f t="shared" si="9"/>
        <v>2</v>
      </c>
      <c r="V46" s="150">
        <f t="shared" si="10"/>
        <v>252.69999999999996</v>
      </c>
      <c r="W46" s="134"/>
      <c r="X46" s="150"/>
      <c r="Y46" s="134"/>
      <c r="Z46" s="150"/>
      <c r="AA46" s="134"/>
      <c r="AB46" s="150"/>
      <c r="AC46" s="134"/>
      <c r="AD46" s="150"/>
      <c r="AE46" s="61"/>
      <c r="AF46" s="151"/>
    </row>
    <row r="47" spans="1:32" s="152" customFormat="1" ht="12" customHeight="1" x14ac:dyDescent="0.2">
      <c r="A47" s="115">
        <v>144.41999999999999</v>
      </c>
      <c r="B47" s="132"/>
      <c r="C47" s="100" t="s">
        <v>309</v>
      </c>
      <c r="D47" s="162">
        <v>6</v>
      </c>
      <c r="E47" s="101" t="s">
        <v>316</v>
      </c>
      <c r="F47" s="176">
        <f t="shared" si="5"/>
        <v>866.52</v>
      </c>
      <c r="G47" s="157">
        <f t="shared" si="6"/>
        <v>2</v>
      </c>
      <c r="H47" s="174">
        <f t="shared" si="4"/>
        <v>288.83999999999997</v>
      </c>
      <c r="I47" s="135"/>
      <c r="J47" s="175"/>
      <c r="K47" s="135"/>
      <c r="L47" s="175"/>
      <c r="M47" s="157">
        <f t="shared" si="11"/>
        <v>2</v>
      </c>
      <c r="N47" s="174">
        <f t="shared" si="12"/>
        <v>288.83999999999997</v>
      </c>
      <c r="O47" s="135"/>
      <c r="P47" s="175"/>
      <c r="Q47" s="135"/>
      <c r="R47" s="175"/>
      <c r="S47" s="135"/>
      <c r="T47" s="175"/>
      <c r="U47" s="157">
        <f t="shared" si="9"/>
        <v>2</v>
      </c>
      <c r="V47" s="150">
        <f t="shared" si="10"/>
        <v>288.83999999999997</v>
      </c>
      <c r="W47" s="135"/>
      <c r="X47" s="175"/>
      <c r="Y47" s="135"/>
      <c r="Z47" s="175"/>
      <c r="AA47" s="135"/>
      <c r="AB47" s="175"/>
      <c r="AC47" s="135"/>
      <c r="AD47" s="175"/>
      <c r="AE47" s="61"/>
      <c r="AF47" s="151"/>
    </row>
    <row r="48" spans="1:32" s="152" customFormat="1" ht="12" customHeight="1" x14ac:dyDescent="0.2">
      <c r="A48" s="115">
        <v>43.45</v>
      </c>
      <c r="B48" s="132"/>
      <c r="C48" s="100" t="s">
        <v>310</v>
      </c>
      <c r="D48" s="162">
        <v>42</v>
      </c>
      <c r="E48" s="104" t="s">
        <v>315</v>
      </c>
      <c r="F48" s="176">
        <f t="shared" si="5"/>
        <v>1824.9</v>
      </c>
      <c r="G48" s="157">
        <f t="shared" si="6"/>
        <v>14</v>
      </c>
      <c r="H48" s="174">
        <f t="shared" si="4"/>
        <v>608.30000000000007</v>
      </c>
      <c r="I48" s="135"/>
      <c r="J48" s="175"/>
      <c r="K48" s="135"/>
      <c r="L48" s="175"/>
      <c r="M48" s="157">
        <f t="shared" si="11"/>
        <v>14</v>
      </c>
      <c r="N48" s="174">
        <f t="shared" si="12"/>
        <v>608.30000000000007</v>
      </c>
      <c r="O48" s="135"/>
      <c r="P48" s="175"/>
      <c r="Q48" s="135"/>
      <c r="R48" s="175"/>
      <c r="S48" s="135"/>
      <c r="T48" s="175"/>
      <c r="U48" s="157">
        <f t="shared" si="9"/>
        <v>14</v>
      </c>
      <c r="V48" s="150">
        <f t="shared" si="10"/>
        <v>608.30000000000007</v>
      </c>
      <c r="W48" s="135"/>
      <c r="X48" s="175"/>
      <c r="Y48" s="135"/>
      <c r="Z48" s="175"/>
      <c r="AA48" s="135"/>
      <c r="AB48" s="175"/>
      <c r="AC48" s="135"/>
      <c r="AD48" s="175"/>
      <c r="AE48" s="61"/>
      <c r="AF48" s="151"/>
    </row>
    <row r="49" spans="1:32" s="152" customFormat="1" ht="12" customHeight="1" x14ac:dyDescent="0.2">
      <c r="A49" s="115">
        <v>46.85</v>
      </c>
      <c r="B49" s="132"/>
      <c r="C49" s="100" t="s">
        <v>311</v>
      </c>
      <c r="D49" s="162">
        <v>42</v>
      </c>
      <c r="E49" s="104" t="s">
        <v>315</v>
      </c>
      <c r="F49" s="176">
        <f t="shared" si="5"/>
        <v>1967.7</v>
      </c>
      <c r="G49" s="157">
        <f t="shared" si="6"/>
        <v>14</v>
      </c>
      <c r="H49" s="174">
        <f t="shared" si="4"/>
        <v>655.9</v>
      </c>
      <c r="I49" s="135"/>
      <c r="J49" s="175"/>
      <c r="K49" s="135"/>
      <c r="L49" s="175"/>
      <c r="M49" s="157">
        <f t="shared" si="11"/>
        <v>14</v>
      </c>
      <c r="N49" s="174">
        <f t="shared" si="12"/>
        <v>655.9</v>
      </c>
      <c r="O49" s="135"/>
      <c r="P49" s="175"/>
      <c r="Q49" s="135"/>
      <c r="R49" s="175"/>
      <c r="S49" s="135"/>
      <c r="T49" s="175"/>
      <c r="U49" s="157">
        <f t="shared" si="9"/>
        <v>14</v>
      </c>
      <c r="V49" s="150">
        <f t="shared" si="10"/>
        <v>655.9</v>
      </c>
      <c r="W49" s="135"/>
      <c r="X49" s="175"/>
      <c r="Y49" s="135"/>
      <c r="Z49" s="175"/>
      <c r="AA49" s="135"/>
      <c r="AB49" s="175"/>
      <c r="AC49" s="135"/>
      <c r="AD49" s="175"/>
      <c r="AE49" s="61"/>
      <c r="AF49" s="151"/>
    </row>
    <row r="50" spans="1:32" s="152" customFormat="1" ht="12" customHeight="1" x14ac:dyDescent="0.2">
      <c r="A50" s="115">
        <v>0.96</v>
      </c>
      <c r="B50" s="132"/>
      <c r="C50" s="100" t="s">
        <v>312</v>
      </c>
      <c r="D50" s="162">
        <v>210</v>
      </c>
      <c r="E50" s="101" t="s">
        <v>315</v>
      </c>
      <c r="F50" s="176">
        <f t="shared" si="5"/>
        <v>201.6</v>
      </c>
      <c r="G50" s="157">
        <f t="shared" si="6"/>
        <v>70</v>
      </c>
      <c r="H50" s="174">
        <f t="shared" si="4"/>
        <v>67.2</v>
      </c>
      <c r="I50" s="135"/>
      <c r="J50" s="175"/>
      <c r="K50" s="135"/>
      <c r="L50" s="175"/>
      <c r="M50" s="157">
        <f t="shared" si="11"/>
        <v>70</v>
      </c>
      <c r="N50" s="174">
        <f t="shared" si="12"/>
        <v>67.2</v>
      </c>
      <c r="O50" s="135"/>
      <c r="P50" s="175"/>
      <c r="Q50" s="135"/>
      <c r="R50" s="175"/>
      <c r="S50" s="135"/>
      <c r="T50" s="175"/>
      <c r="U50" s="157">
        <f t="shared" si="9"/>
        <v>70</v>
      </c>
      <c r="V50" s="150">
        <f t="shared" si="10"/>
        <v>67.2</v>
      </c>
      <c r="W50" s="135"/>
      <c r="X50" s="175"/>
      <c r="Y50" s="135"/>
      <c r="Z50" s="175"/>
      <c r="AA50" s="135"/>
      <c r="AB50" s="175"/>
      <c r="AC50" s="135"/>
      <c r="AD50" s="175"/>
      <c r="AE50" s="61"/>
      <c r="AF50" s="151"/>
    </row>
    <row r="51" spans="1:32" s="152" customFormat="1" ht="12" customHeight="1" x14ac:dyDescent="0.2">
      <c r="A51" s="115">
        <v>3.12</v>
      </c>
      <c r="B51" s="132"/>
      <c r="C51" s="100" t="s">
        <v>313</v>
      </c>
      <c r="D51" s="162">
        <v>210</v>
      </c>
      <c r="E51" s="101" t="s">
        <v>315</v>
      </c>
      <c r="F51" s="176">
        <f t="shared" si="5"/>
        <v>655.20000000000005</v>
      </c>
      <c r="G51" s="157">
        <f t="shared" si="6"/>
        <v>70</v>
      </c>
      <c r="H51" s="174">
        <f t="shared" si="4"/>
        <v>218.4</v>
      </c>
      <c r="I51" s="135"/>
      <c r="J51" s="175"/>
      <c r="K51" s="135"/>
      <c r="L51" s="175"/>
      <c r="M51" s="157">
        <f t="shared" si="11"/>
        <v>70</v>
      </c>
      <c r="N51" s="174">
        <f t="shared" si="12"/>
        <v>218.4</v>
      </c>
      <c r="O51" s="135"/>
      <c r="P51" s="175"/>
      <c r="Q51" s="135"/>
      <c r="R51" s="175"/>
      <c r="S51" s="135"/>
      <c r="T51" s="175"/>
      <c r="U51" s="157">
        <f t="shared" si="9"/>
        <v>70</v>
      </c>
      <c r="V51" s="150">
        <f t="shared" si="10"/>
        <v>218.4</v>
      </c>
      <c r="W51" s="135"/>
      <c r="X51" s="175"/>
      <c r="Y51" s="135"/>
      <c r="Z51" s="175"/>
      <c r="AA51" s="135"/>
      <c r="AB51" s="175"/>
      <c r="AC51" s="135"/>
      <c r="AD51" s="175"/>
      <c r="AE51" s="61"/>
      <c r="AF51" s="151"/>
    </row>
    <row r="52" spans="1:32" s="152" customFormat="1" ht="12" customHeight="1" x14ac:dyDescent="0.2">
      <c r="A52" s="115">
        <v>4.5</v>
      </c>
      <c r="B52" s="132"/>
      <c r="C52" s="100" t="s">
        <v>314</v>
      </c>
      <c r="D52" s="162">
        <v>210</v>
      </c>
      <c r="E52" s="101" t="s">
        <v>315</v>
      </c>
      <c r="F52" s="176">
        <f t="shared" si="5"/>
        <v>945</v>
      </c>
      <c r="G52" s="157">
        <f t="shared" si="6"/>
        <v>70</v>
      </c>
      <c r="H52" s="174">
        <f t="shared" si="4"/>
        <v>315</v>
      </c>
      <c r="I52" s="135"/>
      <c r="J52" s="175"/>
      <c r="K52" s="135"/>
      <c r="L52" s="175"/>
      <c r="M52" s="157">
        <f t="shared" si="11"/>
        <v>70</v>
      </c>
      <c r="N52" s="174">
        <f t="shared" si="12"/>
        <v>315</v>
      </c>
      <c r="O52" s="135"/>
      <c r="P52" s="175"/>
      <c r="Q52" s="135"/>
      <c r="R52" s="175"/>
      <c r="S52" s="135"/>
      <c r="T52" s="175"/>
      <c r="U52" s="157">
        <f t="shared" si="9"/>
        <v>70</v>
      </c>
      <c r="V52" s="150">
        <f t="shared" si="10"/>
        <v>315</v>
      </c>
      <c r="W52" s="135"/>
      <c r="X52" s="175"/>
      <c r="Y52" s="135"/>
      <c r="Z52" s="175"/>
      <c r="AA52" s="135"/>
      <c r="AB52" s="175"/>
      <c r="AC52" s="135"/>
      <c r="AD52" s="175"/>
      <c r="AE52" s="61"/>
      <c r="AF52" s="151"/>
    </row>
    <row r="53" spans="1:32" s="121" customFormat="1" ht="39.75" customHeight="1" x14ac:dyDescent="0.2">
      <c r="A53" s="115"/>
      <c r="B53" s="57">
        <v>214</v>
      </c>
      <c r="C53" s="116" t="s">
        <v>349</v>
      </c>
      <c r="D53" s="159"/>
      <c r="E53" s="122"/>
      <c r="F53" s="173">
        <f>SUM(F54:F84)</f>
        <v>624288.87999999966</v>
      </c>
      <c r="G53" s="157"/>
      <c r="H53" s="173">
        <f t="shared" si="4"/>
        <v>208096.29333333322</v>
      </c>
      <c r="I53" s="59"/>
      <c r="J53" s="173"/>
      <c r="K53" s="124"/>
      <c r="L53" s="173"/>
      <c r="M53" s="157"/>
      <c r="N53" s="259">
        <f t="shared" si="12"/>
        <v>208096.29333333322</v>
      </c>
      <c r="O53" s="123"/>
      <c r="P53" s="173"/>
      <c r="Q53" s="123"/>
      <c r="R53" s="259"/>
      <c r="S53" s="123"/>
      <c r="T53" s="173"/>
      <c r="U53" s="157"/>
      <c r="V53" s="173">
        <f t="shared" si="10"/>
        <v>208096.29333333322</v>
      </c>
      <c r="W53" s="123"/>
      <c r="X53" s="173"/>
      <c r="Y53" s="123"/>
      <c r="Z53" s="173"/>
      <c r="AA53" s="123"/>
      <c r="AB53" s="173"/>
      <c r="AC53" s="123"/>
      <c r="AD53" s="173"/>
      <c r="AE53" s="120"/>
    </row>
    <row r="54" spans="1:32" s="152" customFormat="1" ht="12.75" customHeight="1" x14ac:dyDescent="0.2">
      <c r="A54" s="115">
        <v>4823</v>
      </c>
      <c r="B54" s="137"/>
      <c r="C54" s="100" t="s">
        <v>348</v>
      </c>
      <c r="D54" s="162">
        <v>15</v>
      </c>
      <c r="E54" s="101" t="s">
        <v>315</v>
      </c>
      <c r="F54" s="202">
        <v>2146</v>
      </c>
      <c r="G54" s="157">
        <f t="shared" si="6"/>
        <v>5</v>
      </c>
      <c r="H54" s="174">
        <f t="shared" si="4"/>
        <v>715.33333333333337</v>
      </c>
      <c r="I54" s="122"/>
      <c r="J54" s="175"/>
      <c r="K54" s="122"/>
      <c r="L54" s="175"/>
      <c r="M54" s="157">
        <f t="shared" si="11"/>
        <v>5</v>
      </c>
      <c r="N54" s="174">
        <f t="shared" si="12"/>
        <v>715.33333333333337</v>
      </c>
      <c r="O54" s="122"/>
      <c r="P54" s="175"/>
      <c r="Q54" s="122"/>
      <c r="R54" s="175"/>
      <c r="S54" s="122"/>
      <c r="T54" s="175"/>
      <c r="U54" s="157">
        <f t="shared" si="9"/>
        <v>5</v>
      </c>
      <c r="V54" s="150">
        <f t="shared" si="10"/>
        <v>715.33333333333337</v>
      </c>
      <c r="W54" s="122"/>
      <c r="X54" s="175"/>
      <c r="Y54" s="122"/>
      <c r="Z54" s="175"/>
      <c r="AA54" s="122"/>
      <c r="AB54" s="175"/>
      <c r="AC54" s="122"/>
      <c r="AD54" s="175"/>
      <c r="AE54" s="151"/>
    </row>
    <row r="55" spans="1:32" s="152" customFormat="1" ht="12.75" x14ac:dyDescent="0.2">
      <c r="A55" s="115">
        <v>2630</v>
      </c>
      <c r="B55" s="137"/>
      <c r="C55" s="100" t="s">
        <v>318</v>
      </c>
      <c r="D55" s="162">
        <v>6</v>
      </c>
      <c r="E55" s="101" t="s">
        <v>315</v>
      </c>
      <c r="F55" s="202">
        <f>A54*D55</f>
        <v>28938</v>
      </c>
      <c r="G55" s="157">
        <f t="shared" si="6"/>
        <v>2</v>
      </c>
      <c r="H55" s="174">
        <f t="shared" si="4"/>
        <v>9646</v>
      </c>
      <c r="I55" s="136"/>
      <c r="J55" s="213"/>
      <c r="K55" s="136"/>
      <c r="L55" s="213"/>
      <c r="M55" s="157">
        <f t="shared" si="11"/>
        <v>2</v>
      </c>
      <c r="N55" s="174">
        <f t="shared" si="12"/>
        <v>9646</v>
      </c>
      <c r="O55" s="136"/>
      <c r="P55" s="213"/>
      <c r="Q55" s="136"/>
      <c r="R55" s="259"/>
      <c r="S55" s="136"/>
      <c r="T55" s="213"/>
      <c r="U55" s="157">
        <f t="shared" si="9"/>
        <v>2</v>
      </c>
      <c r="V55" s="150">
        <f t="shared" si="10"/>
        <v>9646</v>
      </c>
      <c r="W55" s="136"/>
      <c r="X55" s="213"/>
      <c r="Y55" s="136"/>
      <c r="Z55" s="213"/>
      <c r="AA55" s="136"/>
      <c r="AB55" s="213"/>
      <c r="AC55" s="136"/>
      <c r="AD55" s="213"/>
      <c r="AE55" s="151"/>
    </row>
    <row r="56" spans="1:32" s="152" customFormat="1" ht="23.25" customHeight="1" x14ac:dyDescent="0.2">
      <c r="A56" s="115">
        <v>4800</v>
      </c>
      <c r="B56" s="137"/>
      <c r="C56" s="100" t="s">
        <v>319</v>
      </c>
      <c r="D56" s="162">
        <v>6</v>
      </c>
      <c r="E56" s="101" t="s">
        <v>315</v>
      </c>
      <c r="F56" s="202">
        <f t="shared" ref="F56:F73" si="13">A55*D56</f>
        <v>15780</v>
      </c>
      <c r="G56" s="157">
        <f t="shared" si="6"/>
        <v>2</v>
      </c>
      <c r="H56" s="174">
        <f t="shared" si="4"/>
        <v>5260</v>
      </c>
      <c r="I56" s="122"/>
      <c r="J56" s="175"/>
      <c r="K56" s="122"/>
      <c r="L56" s="175"/>
      <c r="M56" s="157">
        <f t="shared" si="11"/>
        <v>2</v>
      </c>
      <c r="N56" s="174">
        <f t="shared" si="12"/>
        <v>5260</v>
      </c>
      <c r="O56" s="122"/>
      <c r="P56" s="175"/>
      <c r="Q56" s="122"/>
      <c r="R56" s="175"/>
      <c r="S56" s="122"/>
      <c r="T56" s="175"/>
      <c r="U56" s="157">
        <f t="shared" si="9"/>
        <v>2</v>
      </c>
      <c r="V56" s="150">
        <f t="shared" si="10"/>
        <v>5260</v>
      </c>
      <c r="W56" s="122"/>
      <c r="X56" s="175"/>
      <c r="Y56" s="122"/>
      <c r="Z56" s="175"/>
      <c r="AA56" s="122"/>
      <c r="AB56" s="175"/>
      <c r="AC56" s="122"/>
      <c r="AD56" s="175"/>
      <c r="AE56" s="151"/>
    </row>
    <row r="57" spans="1:32" s="152" customFormat="1" ht="23.25" customHeight="1" x14ac:dyDescent="0.2">
      <c r="A57" s="115">
        <v>2663.79</v>
      </c>
      <c r="B57" s="137"/>
      <c r="C57" s="100" t="s">
        <v>344</v>
      </c>
      <c r="D57" s="162">
        <v>12</v>
      </c>
      <c r="E57" s="101" t="s">
        <v>315</v>
      </c>
      <c r="F57" s="202">
        <f t="shared" si="13"/>
        <v>57600</v>
      </c>
      <c r="G57" s="157">
        <f t="shared" si="6"/>
        <v>4</v>
      </c>
      <c r="H57" s="174">
        <f t="shared" si="4"/>
        <v>19200</v>
      </c>
      <c r="I57" s="122"/>
      <c r="J57" s="175"/>
      <c r="K57" s="122"/>
      <c r="L57" s="175"/>
      <c r="M57" s="157">
        <f t="shared" si="11"/>
        <v>4</v>
      </c>
      <c r="N57" s="174">
        <f t="shared" si="12"/>
        <v>19200</v>
      </c>
      <c r="O57" s="122"/>
      <c r="P57" s="175"/>
      <c r="Q57" s="122"/>
      <c r="R57" s="175"/>
      <c r="S57" s="122"/>
      <c r="T57" s="175"/>
      <c r="U57" s="157">
        <f t="shared" si="9"/>
        <v>4</v>
      </c>
      <c r="V57" s="150">
        <f t="shared" si="10"/>
        <v>19200</v>
      </c>
      <c r="W57" s="122"/>
      <c r="X57" s="175"/>
      <c r="Y57" s="122"/>
      <c r="Z57" s="175"/>
      <c r="AA57" s="122"/>
      <c r="AB57" s="175"/>
      <c r="AC57" s="122"/>
      <c r="AD57" s="175"/>
      <c r="AE57" s="151"/>
    </row>
    <row r="58" spans="1:32" s="152" customFormat="1" ht="13.5" customHeight="1" x14ac:dyDescent="0.2">
      <c r="A58" s="115">
        <v>4300</v>
      </c>
      <c r="B58" s="137"/>
      <c r="C58" s="100" t="s">
        <v>345</v>
      </c>
      <c r="D58" s="162">
        <v>12</v>
      </c>
      <c r="E58" s="101" t="s">
        <v>315</v>
      </c>
      <c r="F58" s="202">
        <f t="shared" si="13"/>
        <v>31965.48</v>
      </c>
      <c r="G58" s="157">
        <f t="shared" si="6"/>
        <v>4</v>
      </c>
      <c r="H58" s="174">
        <f t="shared" si="4"/>
        <v>10655.16</v>
      </c>
      <c r="I58" s="122"/>
      <c r="J58" s="175"/>
      <c r="K58" s="122"/>
      <c r="L58" s="175"/>
      <c r="M58" s="157">
        <f t="shared" si="11"/>
        <v>4</v>
      </c>
      <c r="N58" s="174">
        <f t="shared" si="12"/>
        <v>10655.16</v>
      </c>
      <c r="O58" s="122"/>
      <c r="P58" s="175"/>
      <c r="Q58" s="122"/>
      <c r="R58" s="175"/>
      <c r="S58" s="122"/>
      <c r="T58" s="175"/>
      <c r="U58" s="157">
        <f t="shared" si="9"/>
        <v>4</v>
      </c>
      <c r="V58" s="150">
        <f t="shared" si="10"/>
        <v>10655.16</v>
      </c>
      <c r="W58" s="122"/>
      <c r="X58" s="175"/>
      <c r="Y58" s="122"/>
      <c r="Z58" s="175"/>
      <c r="AA58" s="122"/>
      <c r="AB58" s="175"/>
      <c r="AC58" s="122"/>
      <c r="AD58" s="175"/>
      <c r="AE58" s="151"/>
    </row>
    <row r="59" spans="1:32" s="152" customFormat="1" ht="23.25" customHeight="1" x14ac:dyDescent="0.2">
      <c r="A59" s="115">
        <v>4300</v>
      </c>
      <c r="B59" s="137"/>
      <c r="C59" s="100" t="s">
        <v>346</v>
      </c>
      <c r="D59" s="162">
        <v>12</v>
      </c>
      <c r="E59" s="101" t="s">
        <v>315</v>
      </c>
      <c r="F59" s="202">
        <f t="shared" si="13"/>
        <v>51600</v>
      </c>
      <c r="G59" s="157">
        <f t="shared" si="6"/>
        <v>4</v>
      </c>
      <c r="H59" s="174">
        <f t="shared" si="4"/>
        <v>17200</v>
      </c>
      <c r="I59" s="122"/>
      <c r="J59" s="175"/>
      <c r="K59" s="122"/>
      <c r="L59" s="175"/>
      <c r="M59" s="157">
        <f t="shared" si="11"/>
        <v>4</v>
      </c>
      <c r="N59" s="174">
        <f t="shared" si="12"/>
        <v>17200</v>
      </c>
      <c r="O59" s="122"/>
      <c r="P59" s="175"/>
      <c r="Q59" s="122"/>
      <c r="R59" s="175"/>
      <c r="S59" s="122"/>
      <c r="T59" s="175"/>
      <c r="U59" s="157">
        <f t="shared" si="9"/>
        <v>4</v>
      </c>
      <c r="V59" s="150">
        <f t="shared" si="10"/>
        <v>17200</v>
      </c>
      <c r="W59" s="122"/>
      <c r="X59" s="175"/>
      <c r="Y59" s="122"/>
      <c r="Z59" s="175"/>
      <c r="AA59" s="122"/>
      <c r="AB59" s="175"/>
      <c r="AC59" s="122"/>
      <c r="AD59" s="175"/>
      <c r="AE59" s="151"/>
    </row>
    <row r="60" spans="1:32" s="152" customFormat="1" ht="23.25" customHeight="1" x14ac:dyDescent="0.2">
      <c r="A60" s="115">
        <v>4300</v>
      </c>
      <c r="B60" s="137"/>
      <c r="C60" s="100" t="s">
        <v>347</v>
      </c>
      <c r="D60" s="162">
        <v>15</v>
      </c>
      <c r="E60" s="101" t="s">
        <v>315</v>
      </c>
      <c r="F60" s="202">
        <f t="shared" si="13"/>
        <v>64500</v>
      </c>
      <c r="G60" s="157">
        <f t="shared" si="6"/>
        <v>5</v>
      </c>
      <c r="H60" s="174">
        <f t="shared" si="4"/>
        <v>21500</v>
      </c>
      <c r="I60" s="122"/>
      <c r="J60" s="175"/>
      <c r="K60" s="122"/>
      <c r="L60" s="175"/>
      <c r="M60" s="157">
        <f t="shared" si="11"/>
        <v>5</v>
      </c>
      <c r="N60" s="174">
        <f t="shared" si="12"/>
        <v>21500</v>
      </c>
      <c r="O60" s="122"/>
      <c r="P60" s="175"/>
      <c r="Q60" s="122"/>
      <c r="R60" s="175"/>
      <c r="S60" s="122"/>
      <c r="T60" s="175"/>
      <c r="U60" s="157">
        <f t="shared" si="9"/>
        <v>5</v>
      </c>
      <c r="V60" s="150">
        <f t="shared" si="10"/>
        <v>21500</v>
      </c>
      <c r="W60" s="122"/>
      <c r="X60" s="175"/>
      <c r="Y60" s="122"/>
      <c r="Z60" s="175"/>
      <c r="AA60" s="122"/>
      <c r="AB60" s="175"/>
      <c r="AC60" s="122"/>
      <c r="AD60" s="175"/>
      <c r="AE60" s="151"/>
    </row>
    <row r="61" spans="1:32" s="152" customFormat="1" ht="24" customHeight="1" x14ac:dyDescent="0.2">
      <c r="A61" s="115">
        <v>2533.7399999999998</v>
      </c>
      <c r="B61" s="137"/>
      <c r="C61" s="100" t="s">
        <v>320</v>
      </c>
      <c r="D61" s="162">
        <v>36</v>
      </c>
      <c r="E61" s="101" t="s">
        <v>315</v>
      </c>
      <c r="F61" s="202">
        <f t="shared" si="13"/>
        <v>154800</v>
      </c>
      <c r="G61" s="157">
        <f t="shared" si="6"/>
        <v>12</v>
      </c>
      <c r="H61" s="174">
        <f t="shared" si="4"/>
        <v>51600</v>
      </c>
      <c r="I61" s="122"/>
      <c r="J61" s="175"/>
      <c r="K61" s="122"/>
      <c r="L61" s="175"/>
      <c r="M61" s="157">
        <f t="shared" si="11"/>
        <v>12</v>
      </c>
      <c r="N61" s="174">
        <f t="shared" si="12"/>
        <v>51600</v>
      </c>
      <c r="O61" s="122"/>
      <c r="P61" s="175"/>
      <c r="Q61" s="122"/>
      <c r="R61" s="175"/>
      <c r="S61" s="122"/>
      <c r="T61" s="175"/>
      <c r="U61" s="157">
        <f t="shared" si="9"/>
        <v>12</v>
      </c>
      <c r="V61" s="150">
        <f t="shared" si="10"/>
        <v>51600</v>
      </c>
      <c r="W61" s="122"/>
      <c r="X61" s="175"/>
      <c r="Y61" s="122"/>
      <c r="Z61" s="175"/>
      <c r="AA61" s="122"/>
      <c r="AB61" s="175"/>
      <c r="AC61" s="122"/>
      <c r="AD61" s="175"/>
      <c r="AE61" s="151"/>
    </row>
    <row r="62" spans="1:32" s="152" customFormat="1" ht="15.75" customHeight="1" x14ac:dyDescent="0.2">
      <c r="A62" s="115">
        <v>2330.64</v>
      </c>
      <c r="B62" s="137"/>
      <c r="C62" s="100" t="s">
        <v>321</v>
      </c>
      <c r="D62" s="162">
        <v>42</v>
      </c>
      <c r="E62" s="101" t="s">
        <v>315</v>
      </c>
      <c r="F62" s="202">
        <f t="shared" si="13"/>
        <v>106417.07999999999</v>
      </c>
      <c r="G62" s="157">
        <f t="shared" si="6"/>
        <v>14</v>
      </c>
      <c r="H62" s="174">
        <f t="shared" si="4"/>
        <v>35472.359999999993</v>
      </c>
      <c r="I62" s="122"/>
      <c r="J62" s="175"/>
      <c r="K62" s="122"/>
      <c r="L62" s="175"/>
      <c r="M62" s="157">
        <f t="shared" si="11"/>
        <v>14</v>
      </c>
      <c r="N62" s="174">
        <f t="shared" si="12"/>
        <v>35472.359999999993</v>
      </c>
      <c r="O62" s="122"/>
      <c r="P62" s="175"/>
      <c r="Q62" s="122"/>
      <c r="R62" s="175"/>
      <c r="S62" s="122"/>
      <c r="T62" s="175"/>
      <c r="U62" s="157">
        <f t="shared" si="9"/>
        <v>14</v>
      </c>
      <c r="V62" s="150">
        <f t="shared" si="10"/>
        <v>35472.359999999993</v>
      </c>
      <c r="W62" s="122"/>
      <c r="X62" s="175"/>
      <c r="Y62" s="122"/>
      <c r="Z62" s="175"/>
      <c r="AA62" s="122"/>
      <c r="AB62" s="175"/>
      <c r="AC62" s="122"/>
      <c r="AD62" s="175"/>
      <c r="AE62" s="151"/>
    </row>
    <row r="63" spans="1:32" s="152" customFormat="1" ht="15.75" customHeight="1" x14ac:dyDescent="0.2">
      <c r="A63" s="115">
        <v>2466</v>
      </c>
      <c r="B63" s="137"/>
      <c r="C63" s="100" t="s">
        <v>322</v>
      </c>
      <c r="D63" s="162">
        <v>3</v>
      </c>
      <c r="E63" s="101" t="s">
        <v>315</v>
      </c>
      <c r="F63" s="202">
        <f t="shared" si="13"/>
        <v>6991.92</v>
      </c>
      <c r="G63" s="157">
        <f t="shared" si="6"/>
        <v>1</v>
      </c>
      <c r="H63" s="174">
        <f t="shared" si="4"/>
        <v>2330.64</v>
      </c>
      <c r="I63" s="122"/>
      <c r="J63" s="175"/>
      <c r="K63" s="122"/>
      <c r="L63" s="175"/>
      <c r="M63" s="157">
        <f t="shared" si="11"/>
        <v>1</v>
      </c>
      <c r="N63" s="174">
        <f t="shared" si="12"/>
        <v>2330.64</v>
      </c>
      <c r="O63" s="122"/>
      <c r="P63" s="175"/>
      <c r="Q63" s="122"/>
      <c r="R63" s="175"/>
      <c r="S63" s="122"/>
      <c r="T63" s="175"/>
      <c r="U63" s="157">
        <f t="shared" si="9"/>
        <v>1</v>
      </c>
      <c r="V63" s="150">
        <f t="shared" si="10"/>
        <v>2330.64</v>
      </c>
      <c r="W63" s="122"/>
      <c r="X63" s="175"/>
      <c r="Y63" s="122"/>
      <c r="Z63" s="175"/>
      <c r="AA63" s="122"/>
      <c r="AB63" s="175"/>
      <c r="AC63" s="122"/>
      <c r="AD63" s="175"/>
      <c r="AE63" s="151"/>
    </row>
    <row r="64" spans="1:32" s="152" customFormat="1" ht="15.75" customHeight="1" x14ac:dyDescent="0.2">
      <c r="A64" s="115">
        <v>1067.2</v>
      </c>
      <c r="B64" s="137"/>
      <c r="C64" s="100" t="s">
        <v>323</v>
      </c>
      <c r="D64" s="162">
        <v>3</v>
      </c>
      <c r="E64" s="101" t="s">
        <v>315</v>
      </c>
      <c r="F64" s="202">
        <f t="shared" si="13"/>
        <v>7398</v>
      </c>
      <c r="G64" s="157">
        <f t="shared" si="6"/>
        <v>1</v>
      </c>
      <c r="H64" s="174">
        <f t="shared" si="4"/>
        <v>2466</v>
      </c>
      <c r="I64" s="122"/>
      <c r="J64" s="175"/>
      <c r="K64" s="122"/>
      <c r="L64" s="175"/>
      <c r="M64" s="157">
        <f t="shared" si="11"/>
        <v>1</v>
      </c>
      <c r="N64" s="174">
        <f t="shared" si="12"/>
        <v>2466</v>
      </c>
      <c r="O64" s="122"/>
      <c r="P64" s="175"/>
      <c r="Q64" s="122"/>
      <c r="R64" s="175"/>
      <c r="S64" s="122"/>
      <c r="T64" s="175"/>
      <c r="U64" s="157">
        <f t="shared" si="9"/>
        <v>1</v>
      </c>
      <c r="V64" s="150">
        <f t="shared" si="10"/>
        <v>2466</v>
      </c>
      <c r="W64" s="122"/>
      <c r="X64" s="175"/>
      <c r="Y64" s="122"/>
      <c r="Z64" s="175"/>
      <c r="AA64" s="122"/>
      <c r="AB64" s="175"/>
      <c r="AC64" s="122"/>
      <c r="AD64" s="175"/>
      <c r="AE64" s="151"/>
    </row>
    <row r="65" spans="1:31" s="152" customFormat="1" ht="15.75" customHeight="1" x14ac:dyDescent="0.2">
      <c r="A65" s="115">
        <v>1067.2</v>
      </c>
      <c r="B65" s="137"/>
      <c r="C65" s="105" t="s">
        <v>324</v>
      </c>
      <c r="D65" s="162">
        <v>3</v>
      </c>
      <c r="E65" s="101" t="s">
        <v>315</v>
      </c>
      <c r="F65" s="202">
        <f>A64*D65</f>
        <v>3201.6000000000004</v>
      </c>
      <c r="G65" s="157">
        <f t="shared" si="6"/>
        <v>1</v>
      </c>
      <c r="H65" s="174">
        <f t="shared" si="4"/>
        <v>1067.2</v>
      </c>
      <c r="I65" s="122"/>
      <c r="J65" s="175"/>
      <c r="K65" s="122"/>
      <c r="L65" s="175"/>
      <c r="M65" s="157">
        <f t="shared" si="11"/>
        <v>1</v>
      </c>
      <c r="N65" s="174">
        <f t="shared" si="12"/>
        <v>1067.2</v>
      </c>
      <c r="O65" s="122"/>
      <c r="P65" s="175"/>
      <c r="Q65" s="122"/>
      <c r="R65" s="175"/>
      <c r="S65" s="122"/>
      <c r="T65" s="175"/>
      <c r="U65" s="157">
        <f t="shared" si="9"/>
        <v>1</v>
      </c>
      <c r="V65" s="150">
        <f t="shared" si="10"/>
        <v>1067.2</v>
      </c>
      <c r="W65" s="122"/>
      <c r="X65" s="175"/>
      <c r="Y65" s="122"/>
      <c r="Z65" s="175"/>
      <c r="AA65" s="122"/>
      <c r="AB65" s="175"/>
      <c r="AC65" s="122"/>
      <c r="AD65" s="175"/>
      <c r="AE65" s="151"/>
    </row>
    <row r="66" spans="1:31" s="152" customFormat="1" ht="15.75" customHeight="1" x14ac:dyDescent="0.2">
      <c r="A66" s="115">
        <v>1067.2</v>
      </c>
      <c r="B66" s="137"/>
      <c r="C66" s="105" t="s">
        <v>325</v>
      </c>
      <c r="D66" s="162">
        <v>3</v>
      </c>
      <c r="E66" s="101" t="s">
        <v>315</v>
      </c>
      <c r="F66" s="202">
        <f t="shared" si="13"/>
        <v>3201.6000000000004</v>
      </c>
      <c r="G66" s="157">
        <f t="shared" si="6"/>
        <v>1</v>
      </c>
      <c r="H66" s="174">
        <f t="shared" si="4"/>
        <v>1067.2</v>
      </c>
      <c r="I66" s="122"/>
      <c r="J66" s="175"/>
      <c r="K66" s="122"/>
      <c r="L66" s="175"/>
      <c r="M66" s="157">
        <f t="shared" si="11"/>
        <v>1</v>
      </c>
      <c r="N66" s="174">
        <f t="shared" si="12"/>
        <v>1067.2</v>
      </c>
      <c r="O66" s="122"/>
      <c r="P66" s="175"/>
      <c r="Q66" s="122"/>
      <c r="R66" s="175"/>
      <c r="S66" s="122"/>
      <c r="T66" s="175"/>
      <c r="U66" s="157">
        <f t="shared" si="9"/>
        <v>1</v>
      </c>
      <c r="V66" s="150">
        <f t="shared" si="10"/>
        <v>1067.2</v>
      </c>
      <c r="W66" s="122"/>
      <c r="X66" s="175"/>
      <c r="Y66" s="122"/>
      <c r="Z66" s="175"/>
      <c r="AA66" s="122"/>
      <c r="AB66" s="175"/>
      <c r="AC66" s="122"/>
      <c r="AD66" s="175"/>
      <c r="AE66" s="151"/>
    </row>
    <row r="67" spans="1:31" s="152" customFormat="1" ht="15.75" customHeight="1" x14ac:dyDescent="0.2">
      <c r="A67" s="115">
        <v>2262</v>
      </c>
      <c r="B67" s="137"/>
      <c r="C67" s="100" t="s">
        <v>326</v>
      </c>
      <c r="D67" s="162">
        <v>3</v>
      </c>
      <c r="E67" s="101" t="s">
        <v>315</v>
      </c>
      <c r="F67" s="202">
        <f t="shared" si="13"/>
        <v>3201.6000000000004</v>
      </c>
      <c r="G67" s="157">
        <f t="shared" si="6"/>
        <v>1</v>
      </c>
      <c r="H67" s="174">
        <f t="shared" si="4"/>
        <v>1067.2</v>
      </c>
      <c r="I67" s="122"/>
      <c r="J67" s="175"/>
      <c r="K67" s="122"/>
      <c r="L67" s="175"/>
      <c r="M67" s="157">
        <f t="shared" si="11"/>
        <v>1</v>
      </c>
      <c r="N67" s="174">
        <f t="shared" si="12"/>
        <v>1067.2</v>
      </c>
      <c r="O67" s="122"/>
      <c r="P67" s="175"/>
      <c r="Q67" s="122"/>
      <c r="R67" s="175"/>
      <c r="S67" s="122"/>
      <c r="T67" s="175"/>
      <c r="U67" s="157">
        <f t="shared" si="9"/>
        <v>1</v>
      </c>
      <c r="V67" s="150">
        <f t="shared" si="10"/>
        <v>1067.2</v>
      </c>
      <c r="W67" s="122"/>
      <c r="X67" s="175"/>
      <c r="Y67" s="122"/>
      <c r="Z67" s="175"/>
      <c r="AA67" s="122"/>
      <c r="AB67" s="175"/>
      <c r="AC67" s="122"/>
      <c r="AD67" s="175"/>
      <c r="AE67" s="151"/>
    </row>
    <row r="68" spans="1:31" s="152" customFormat="1" ht="15.75" customHeight="1" x14ac:dyDescent="0.2">
      <c r="A68" s="115">
        <v>603.20000000000005</v>
      </c>
      <c r="B68" s="137"/>
      <c r="C68" s="100" t="s">
        <v>327</v>
      </c>
      <c r="D68" s="162">
        <v>12</v>
      </c>
      <c r="E68" s="101" t="s">
        <v>315</v>
      </c>
      <c r="F68" s="202">
        <f t="shared" si="13"/>
        <v>27144</v>
      </c>
      <c r="G68" s="157">
        <f t="shared" si="6"/>
        <v>4</v>
      </c>
      <c r="H68" s="174">
        <f t="shared" si="4"/>
        <v>9048</v>
      </c>
      <c r="I68" s="122"/>
      <c r="J68" s="175"/>
      <c r="K68" s="122"/>
      <c r="L68" s="175"/>
      <c r="M68" s="157">
        <f t="shared" si="11"/>
        <v>4</v>
      </c>
      <c r="N68" s="174">
        <f t="shared" si="12"/>
        <v>9048</v>
      </c>
      <c r="O68" s="122"/>
      <c r="P68" s="175"/>
      <c r="Q68" s="122"/>
      <c r="R68" s="175"/>
      <c r="S68" s="122"/>
      <c r="T68" s="175"/>
      <c r="U68" s="157">
        <f t="shared" si="9"/>
        <v>4</v>
      </c>
      <c r="V68" s="150">
        <f t="shared" si="10"/>
        <v>9048</v>
      </c>
      <c r="W68" s="122"/>
      <c r="X68" s="175"/>
      <c r="Y68" s="122"/>
      <c r="Z68" s="175"/>
      <c r="AA68" s="122"/>
      <c r="AB68" s="175"/>
      <c r="AC68" s="122"/>
      <c r="AD68" s="175"/>
      <c r="AE68" s="151"/>
    </row>
    <row r="69" spans="1:31" s="152" customFormat="1" ht="15.75" customHeight="1" x14ac:dyDescent="0.2">
      <c r="A69" s="115">
        <v>603.20000000000005</v>
      </c>
      <c r="B69" s="137"/>
      <c r="C69" s="100" t="s">
        <v>328</v>
      </c>
      <c r="D69" s="162">
        <v>6</v>
      </c>
      <c r="E69" s="101" t="s">
        <v>315</v>
      </c>
      <c r="F69" s="202">
        <f t="shared" si="13"/>
        <v>3619.2000000000003</v>
      </c>
      <c r="G69" s="157">
        <f t="shared" si="6"/>
        <v>2</v>
      </c>
      <c r="H69" s="174">
        <f t="shared" si="4"/>
        <v>1206.4000000000001</v>
      </c>
      <c r="I69" s="122"/>
      <c r="J69" s="175"/>
      <c r="K69" s="122"/>
      <c r="L69" s="175"/>
      <c r="M69" s="157">
        <f t="shared" si="11"/>
        <v>2</v>
      </c>
      <c r="N69" s="174">
        <f t="shared" si="12"/>
        <v>1206.4000000000001</v>
      </c>
      <c r="O69" s="122"/>
      <c r="P69" s="175"/>
      <c r="Q69" s="122"/>
      <c r="R69" s="175"/>
      <c r="S69" s="122"/>
      <c r="T69" s="175"/>
      <c r="U69" s="157">
        <f t="shared" si="9"/>
        <v>2</v>
      </c>
      <c r="V69" s="150">
        <f t="shared" si="10"/>
        <v>1206.4000000000001</v>
      </c>
      <c r="W69" s="122"/>
      <c r="X69" s="175"/>
      <c r="Y69" s="122"/>
      <c r="Z69" s="175"/>
      <c r="AA69" s="122"/>
      <c r="AB69" s="175"/>
      <c r="AC69" s="122"/>
      <c r="AD69" s="175"/>
      <c r="AE69" s="151"/>
    </row>
    <row r="70" spans="1:31" s="152" customFormat="1" ht="15.75" customHeight="1" x14ac:dyDescent="0.2">
      <c r="A70" s="115">
        <v>3456.8</v>
      </c>
      <c r="B70" s="137"/>
      <c r="C70" s="100" t="s">
        <v>329</v>
      </c>
      <c r="D70" s="162">
        <v>3</v>
      </c>
      <c r="E70" s="101" t="s">
        <v>315</v>
      </c>
      <c r="F70" s="202">
        <f t="shared" si="13"/>
        <v>1809.6000000000001</v>
      </c>
      <c r="G70" s="157">
        <f t="shared" si="6"/>
        <v>1</v>
      </c>
      <c r="H70" s="174">
        <f t="shared" si="4"/>
        <v>603.20000000000005</v>
      </c>
      <c r="I70" s="122"/>
      <c r="J70" s="175"/>
      <c r="K70" s="122"/>
      <c r="L70" s="175"/>
      <c r="M70" s="157">
        <f t="shared" si="11"/>
        <v>1</v>
      </c>
      <c r="N70" s="174">
        <f t="shared" si="12"/>
        <v>603.20000000000005</v>
      </c>
      <c r="O70" s="122"/>
      <c r="P70" s="175"/>
      <c r="Q70" s="122"/>
      <c r="R70" s="175"/>
      <c r="S70" s="122"/>
      <c r="T70" s="175"/>
      <c r="U70" s="157">
        <f t="shared" si="9"/>
        <v>1</v>
      </c>
      <c r="V70" s="150">
        <f t="shared" si="10"/>
        <v>603.20000000000005</v>
      </c>
      <c r="W70" s="122"/>
      <c r="X70" s="175"/>
      <c r="Y70" s="122"/>
      <c r="Z70" s="175"/>
      <c r="AA70" s="122"/>
      <c r="AB70" s="175"/>
      <c r="AC70" s="122"/>
      <c r="AD70" s="175"/>
      <c r="AE70" s="151"/>
    </row>
    <row r="71" spans="1:31" s="152" customFormat="1" ht="15.75" customHeight="1" x14ac:dyDescent="0.2">
      <c r="A71" s="115">
        <v>3456.8</v>
      </c>
      <c r="B71" s="137"/>
      <c r="C71" s="100" t="s">
        <v>330</v>
      </c>
      <c r="D71" s="162">
        <v>3</v>
      </c>
      <c r="E71" s="101" t="s">
        <v>315</v>
      </c>
      <c r="F71" s="202">
        <f t="shared" si="13"/>
        <v>10370.400000000001</v>
      </c>
      <c r="G71" s="157">
        <f t="shared" si="6"/>
        <v>1</v>
      </c>
      <c r="H71" s="174">
        <f t="shared" si="4"/>
        <v>3456.8000000000006</v>
      </c>
      <c r="I71" s="122"/>
      <c r="J71" s="175"/>
      <c r="K71" s="122"/>
      <c r="L71" s="175"/>
      <c r="M71" s="157">
        <f t="shared" si="11"/>
        <v>1</v>
      </c>
      <c r="N71" s="174">
        <f t="shared" si="12"/>
        <v>3456.8000000000006</v>
      </c>
      <c r="O71" s="122"/>
      <c r="P71" s="175"/>
      <c r="Q71" s="122"/>
      <c r="R71" s="175"/>
      <c r="S71" s="122"/>
      <c r="T71" s="175"/>
      <c r="U71" s="157">
        <f t="shared" si="9"/>
        <v>1</v>
      </c>
      <c r="V71" s="150">
        <f t="shared" si="10"/>
        <v>3456.8000000000006</v>
      </c>
      <c r="W71" s="122"/>
      <c r="X71" s="175"/>
      <c r="Y71" s="122"/>
      <c r="Z71" s="175"/>
      <c r="AA71" s="122"/>
      <c r="AB71" s="175"/>
      <c r="AC71" s="122"/>
      <c r="AD71" s="175"/>
      <c r="AE71" s="151"/>
    </row>
    <row r="72" spans="1:31" s="152" customFormat="1" ht="15.75" customHeight="1" x14ac:dyDescent="0.2">
      <c r="A72" s="115">
        <v>3456.8</v>
      </c>
      <c r="B72" s="137"/>
      <c r="C72" s="100" t="s">
        <v>331</v>
      </c>
      <c r="D72" s="162">
        <v>3</v>
      </c>
      <c r="E72" s="101" t="s">
        <v>315</v>
      </c>
      <c r="F72" s="202">
        <f t="shared" si="13"/>
        <v>10370.400000000001</v>
      </c>
      <c r="G72" s="157">
        <f t="shared" si="6"/>
        <v>1</v>
      </c>
      <c r="H72" s="174">
        <f t="shared" si="4"/>
        <v>3456.8000000000006</v>
      </c>
      <c r="I72" s="122"/>
      <c r="J72" s="175"/>
      <c r="K72" s="122"/>
      <c r="L72" s="175"/>
      <c r="M72" s="157">
        <f t="shared" si="11"/>
        <v>1</v>
      </c>
      <c r="N72" s="174">
        <f t="shared" si="12"/>
        <v>3456.8000000000006</v>
      </c>
      <c r="O72" s="122"/>
      <c r="P72" s="175"/>
      <c r="Q72" s="122"/>
      <c r="R72" s="175"/>
      <c r="S72" s="122"/>
      <c r="T72" s="175"/>
      <c r="U72" s="157">
        <f t="shared" si="9"/>
        <v>1</v>
      </c>
      <c r="V72" s="150">
        <f t="shared" si="10"/>
        <v>3456.8000000000006</v>
      </c>
      <c r="W72" s="122"/>
      <c r="X72" s="175"/>
      <c r="Y72" s="122"/>
      <c r="Z72" s="175"/>
      <c r="AA72" s="122"/>
      <c r="AB72" s="175"/>
      <c r="AC72" s="122"/>
      <c r="AD72" s="175"/>
      <c r="AE72" s="151"/>
    </row>
    <row r="73" spans="1:31" s="152" customFormat="1" ht="15.75" customHeight="1" x14ac:dyDescent="0.2">
      <c r="A73" s="115">
        <v>3456.8</v>
      </c>
      <c r="B73" s="137"/>
      <c r="C73" s="100" t="s">
        <v>332</v>
      </c>
      <c r="D73" s="162">
        <v>3</v>
      </c>
      <c r="E73" s="101" t="s">
        <v>315</v>
      </c>
      <c r="F73" s="202">
        <f t="shared" si="13"/>
        <v>10370.400000000001</v>
      </c>
      <c r="G73" s="157">
        <f t="shared" si="6"/>
        <v>1</v>
      </c>
      <c r="H73" s="174">
        <f t="shared" si="4"/>
        <v>3456.8000000000006</v>
      </c>
      <c r="I73" s="122"/>
      <c r="J73" s="175"/>
      <c r="K73" s="122"/>
      <c r="L73" s="175"/>
      <c r="M73" s="157">
        <f t="shared" si="11"/>
        <v>1</v>
      </c>
      <c r="N73" s="174">
        <f t="shared" si="12"/>
        <v>3456.8000000000006</v>
      </c>
      <c r="O73" s="122"/>
      <c r="P73" s="175"/>
      <c r="Q73" s="122"/>
      <c r="R73" s="175"/>
      <c r="S73" s="122"/>
      <c r="T73" s="175"/>
      <c r="U73" s="157">
        <f t="shared" si="9"/>
        <v>1</v>
      </c>
      <c r="V73" s="150">
        <f t="shared" si="10"/>
        <v>3456.8000000000006</v>
      </c>
      <c r="W73" s="122"/>
      <c r="X73" s="175"/>
      <c r="Y73" s="122"/>
      <c r="Z73" s="175"/>
      <c r="AA73" s="122"/>
      <c r="AB73" s="175"/>
      <c r="AC73" s="122"/>
      <c r="AD73" s="175"/>
      <c r="AE73" s="151"/>
    </row>
    <row r="74" spans="1:31" s="152" customFormat="1" ht="15.75" customHeight="1" x14ac:dyDescent="0.2">
      <c r="A74" s="115">
        <v>904.8</v>
      </c>
      <c r="B74" s="132"/>
      <c r="C74" s="100" t="s">
        <v>333</v>
      </c>
      <c r="D74" s="162">
        <v>3</v>
      </c>
      <c r="E74" s="101" t="s">
        <v>315</v>
      </c>
      <c r="F74" s="202">
        <f>A74*D74</f>
        <v>2714.3999999999996</v>
      </c>
      <c r="G74" s="157">
        <f t="shared" si="6"/>
        <v>1</v>
      </c>
      <c r="H74" s="174">
        <f t="shared" si="4"/>
        <v>904.79999999999984</v>
      </c>
      <c r="I74" s="122"/>
      <c r="J74" s="175"/>
      <c r="K74" s="122"/>
      <c r="L74" s="175"/>
      <c r="M74" s="157">
        <f t="shared" si="11"/>
        <v>1</v>
      </c>
      <c r="N74" s="174">
        <f t="shared" si="12"/>
        <v>904.79999999999984</v>
      </c>
      <c r="O74" s="122"/>
      <c r="P74" s="175"/>
      <c r="Q74" s="122"/>
      <c r="R74" s="175"/>
      <c r="S74" s="122"/>
      <c r="T74" s="175"/>
      <c r="U74" s="157">
        <f t="shared" si="9"/>
        <v>1</v>
      </c>
      <c r="V74" s="150">
        <f t="shared" si="10"/>
        <v>904.79999999999984</v>
      </c>
      <c r="W74" s="122"/>
      <c r="X74" s="175"/>
      <c r="Y74" s="122"/>
      <c r="Z74" s="175"/>
      <c r="AA74" s="122"/>
      <c r="AB74" s="175"/>
      <c r="AC74" s="122"/>
      <c r="AD74" s="175"/>
      <c r="AE74" s="151"/>
    </row>
    <row r="75" spans="1:31" s="152" customFormat="1" ht="15.75" customHeight="1" x14ac:dyDescent="0.2">
      <c r="A75" s="115">
        <v>974.4</v>
      </c>
      <c r="B75" s="132"/>
      <c r="C75" s="100" t="s">
        <v>334</v>
      </c>
      <c r="D75" s="162">
        <v>3</v>
      </c>
      <c r="E75" s="101" t="s">
        <v>315</v>
      </c>
      <c r="F75" s="202">
        <f t="shared" ref="F75:F84" si="14">A75*D75</f>
        <v>2923.2</v>
      </c>
      <c r="G75" s="157">
        <f t="shared" si="6"/>
        <v>1</v>
      </c>
      <c r="H75" s="174">
        <f t="shared" si="4"/>
        <v>974.4</v>
      </c>
      <c r="I75" s="122"/>
      <c r="J75" s="175"/>
      <c r="K75" s="122"/>
      <c r="L75" s="175"/>
      <c r="M75" s="157">
        <f t="shared" si="11"/>
        <v>1</v>
      </c>
      <c r="N75" s="174">
        <f t="shared" si="12"/>
        <v>974.4</v>
      </c>
      <c r="O75" s="122"/>
      <c r="P75" s="175"/>
      <c r="Q75" s="122"/>
      <c r="R75" s="175"/>
      <c r="S75" s="122"/>
      <c r="T75" s="175"/>
      <c r="U75" s="157">
        <f t="shared" si="9"/>
        <v>1</v>
      </c>
      <c r="V75" s="150">
        <f t="shared" si="10"/>
        <v>974.4</v>
      </c>
      <c r="W75" s="122"/>
      <c r="X75" s="175"/>
      <c r="Y75" s="122"/>
      <c r="Z75" s="175"/>
      <c r="AA75" s="122"/>
      <c r="AB75" s="175"/>
      <c r="AC75" s="122"/>
      <c r="AD75" s="175"/>
      <c r="AE75" s="151"/>
    </row>
    <row r="76" spans="1:31" s="152" customFormat="1" ht="15.75" customHeight="1" x14ac:dyDescent="0.2">
      <c r="A76" s="115">
        <v>974.4</v>
      </c>
      <c r="B76" s="132"/>
      <c r="C76" s="100" t="s">
        <v>335</v>
      </c>
      <c r="D76" s="162">
        <v>3</v>
      </c>
      <c r="E76" s="101" t="s">
        <v>315</v>
      </c>
      <c r="F76" s="202">
        <f t="shared" si="14"/>
        <v>2923.2</v>
      </c>
      <c r="G76" s="157">
        <f t="shared" si="6"/>
        <v>1</v>
      </c>
      <c r="H76" s="174">
        <f t="shared" ref="H76:H112" si="15">F76/3</f>
        <v>974.4</v>
      </c>
      <c r="I76" s="122"/>
      <c r="J76" s="175"/>
      <c r="K76" s="122"/>
      <c r="L76" s="175"/>
      <c r="M76" s="157">
        <f t="shared" si="11"/>
        <v>1</v>
      </c>
      <c r="N76" s="174">
        <f t="shared" si="12"/>
        <v>974.4</v>
      </c>
      <c r="O76" s="122"/>
      <c r="P76" s="175"/>
      <c r="Q76" s="122"/>
      <c r="R76" s="175"/>
      <c r="S76" s="122"/>
      <c r="T76" s="175"/>
      <c r="U76" s="157">
        <f t="shared" si="9"/>
        <v>1</v>
      </c>
      <c r="V76" s="150">
        <f t="shared" si="10"/>
        <v>974.4</v>
      </c>
      <c r="W76" s="122"/>
      <c r="X76" s="175"/>
      <c r="Y76" s="122"/>
      <c r="Z76" s="175"/>
      <c r="AA76" s="122"/>
      <c r="AB76" s="175"/>
      <c r="AC76" s="122"/>
      <c r="AD76" s="175"/>
      <c r="AE76" s="151"/>
    </row>
    <row r="77" spans="1:31" s="152" customFormat="1" ht="15.75" customHeight="1" x14ac:dyDescent="0.2">
      <c r="A77" s="115">
        <v>974.4</v>
      </c>
      <c r="B77" s="132"/>
      <c r="C77" s="105" t="s">
        <v>336</v>
      </c>
      <c r="D77" s="162">
        <v>3</v>
      </c>
      <c r="E77" s="101" t="s">
        <v>315</v>
      </c>
      <c r="F77" s="202">
        <f t="shared" si="14"/>
        <v>2923.2</v>
      </c>
      <c r="G77" s="157">
        <f t="shared" ref="G77:G80" si="16">D77/3</f>
        <v>1</v>
      </c>
      <c r="H77" s="174">
        <f t="shared" si="15"/>
        <v>974.4</v>
      </c>
      <c r="I77" s="122"/>
      <c r="J77" s="175"/>
      <c r="K77" s="122"/>
      <c r="L77" s="175"/>
      <c r="M77" s="157">
        <f t="shared" si="11"/>
        <v>1</v>
      </c>
      <c r="N77" s="174">
        <f t="shared" si="12"/>
        <v>974.4</v>
      </c>
      <c r="O77" s="122"/>
      <c r="P77" s="175"/>
      <c r="Q77" s="122"/>
      <c r="R77" s="175"/>
      <c r="S77" s="122"/>
      <c r="T77" s="175"/>
      <c r="U77" s="157">
        <f t="shared" ref="U77:U112" si="17">D77/3</f>
        <v>1</v>
      </c>
      <c r="V77" s="150">
        <f t="shared" ref="V77:V112" si="18">F77/3</f>
        <v>974.4</v>
      </c>
      <c r="W77" s="122"/>
      <c r="X77" s="175"/>
      <c r="Y77" s="122"/>
      <c r="Z77" s="175"/>
      <c r="AA77" s="122"/>
      <c r="AB77" s="175"/>
      <c r="AC77" s="122"/>
      <c r="AD77" s="175"/>
      <c r="AE77" s="151"/>
    </row>
    <row r="78" spans="1:31" s="152" customFormat="1" ht="15.75" customHeight="1" x14ac:dyDescent="0.2">
      <c r="A78" s="115">
        <v>440.8</v>
      </c>
      <c r="B78" s="132"/>
      <c r="C78" s="100" t="s">
        <v>337</v>
      </c>
      <c r="D78" s="162">
        <v>3</v>
      </c>
      <c r="E78" s="101" t="s">
        <v>315</v>
      </c>
      <c r="F78" s="202">
        <f t="shared" si="14"/>
        <v>1322.4</v>
      </c>
      <c r="G78" s="157">
        <f t="shared" si="16"/>
        <v>1</v>
      </c>
      <c r="H78" s="174">
        <f t="shared" si="15"/>
        <v>440.8</v>
      </c>
      <c r="I78" s="122"/>
      <c r="J78" s="175"/>
      <c r="K78" s="122"/>
      <c r="L78" s="175"/>
      <c r="M78" s="157">
        <f t="shared" si="11"/>
        <v>1</v>
      </c>
      <c r="N78" s="174">
        <f t="shared" si="12"/>
        <v>440.8</v>
      </c>
      <c r="O78" s="122"/>
      <c r="P78" s="175"/>
      <c r="Q78" s="122"/>
      <c r="R78" s="175"/>
      <c r="S78" s="122"/>
      <c r="T78" s="175"/>
      <c r="U78" s="157">
        <f t="shared" si="17"/>
        <v>1</v>
      </c>
      <c r="V78" s="150">
        <f t="shared" si="18"/>
        <v>440.8</v>
      </c>
      <c r="W78" s="122"/>
      <c r="X78" s="175"/>
      <c r="Y78" s="122"/>
      <c r="Z78" s="175"/>
      <c r="AA78" s="122"/>
      <c r="AB78" s="175"/>
      <c r="AC78" s="122"/>
      <c r="AD78" s="175"/>
      <c r="AE78" s="151"/>
    </row>
    <row r="79" spans="1:31" s="152" customFormat="1" ht="15.75" customHeight="1" x14ac:dyDescent="0.2">
      <c r="A79" s="115">
        <v>487.2</v>
      </c>
      <c r="B79" s="132"/>
      <c r="C79" s="105" t="s">
        <v>338</v>
      </c>
      <c r="D79" s="162">
        <v>3</v>
      </c>
      <c r="E79" s="101" t="s">
        <v>315</v>
      </c>
      <c r="F79" s="202">
        <f t="shared" si="14"/>
        <v>1461.6</v>
      </c>
      <c r="G79" s="157">
        <f t="shared" si="16"/>
        <v>1</v>
      </c>
      <c r="H79" s="174">
        <f t="shared" si="15"/>
        <v>487.2</v>
      </c>
      <c r="I79" s="122"/>
      <c r="J79" s="175"/>
      <c r="K79" s="122"/>
      <c r="L79" s="175"/>
      <c r="M79" s="157">
        <f t="shared" si="11"/>
        <v>1</v>
      </c>
      <c r="N79" s="174">
        <f t="shared" si="12"/>
        <v>487.2</v>
      </c>
      <c r="O79" s="122"/>
      <c r="P79" s="175"/>
      <c r="Q79" s="122"/>
      <c r="R79" s="175"/>
      <c r="S79" s="122"/>
      <c r="T79" s="175"/>
      <c r="U79" s="157">
        <f t="shared" si="17"/>
        <v>1</v>
      </c>
      <c r="V79" s="150">
        <f t="shared" si="18"/>
        <v>487.2</v>
      </c>
      <c r="W79" s="122"/>
      <c r="X79" s="175"/>
      <c r="Y79" s="122"/>
      <c r="Z79" s="175"/>
      <c r="AA79" s="122"/>
      <c r="AB79" s="175"/>
      <c r="AC79" s="122"/>
      <c r="AD79" s="175"/>
      <c r="AE79" s="151"/>
    </row>
    <row r="80" spans="1:31" s="152" customFormat="1" ht="15.75" customHeight="1" x14ac:dyDescent="0.2">
      <c r="A80" s="115">
        <v>487.2</v>
      </c>
      <c r="B80" s="132"/>
      <c r="C80" s="105" t="s">
        <v>339</v>
      </c>
      <c r="D80" s="162">
        <v>3</v>
      </c>
      <c r="E80" s="101" t="s">
        <v>315</v>
      </c>
      <c r="F80" s="202">
        <f t="shared" si="14"/>
        <v>1461.6</v>
      </c>
      <c r="G80" s="157">
        <f t="shared" si="16"/>
        <v>1</v>
      </c>
      <c r="H80" s="174">
        <f t="shared" si="15"/>
        <v>487.2</v>
      </c>
      <c r="I80" s="122"/>
      <c r="J80" s="175"/>
      <c r="K80" s="122"/>
      <c r="L80" s="175"/>
      <c r="M80" s="157">
        <f t="shared" si="11"/>
        <v>1</v>
      </c>
      <c r="N80" s="174">
        <f t="shared" si="12"/>
        <v>487.2</v>
      </c>
      <c r="O80" s="122"/>
      <c r="P80" s="175"/>
      <c r="Q80" s="122"/>
      <c r="R80" s="175"/>
      <c r="S80" s="122"/>
      <c r="T80" s="175"/>
      <c r="U80" s="157">
        <f t="shared" si="17"/>
        <v>1</v>
      </c>
      <c r="V80" s="150">
        <f t="shared" si="18"/>
        <v>487.2</v>
      </c>
      <c r="W80" s="122"/>
      <c r="X80" s="175"/>
      <c r="Y80" s="122"/>
      <c r="Z80" s="175"/>
      <c r="AA80" s="122"/>
      <c r="AB80" s="175"/>
      <c r="AC80" s="122"/>
      <c r="AD80" s="175"/>
      <c r="AE80" s="151"/>
    </row>
    <row r="81" spans="1:31" s="152" customFormat="1" ht="15.75" customHeight="1" x14ac:dyDescent="0.2">
      <c r="A81" s="115">
        <v>568.4</v>
      </c>
      <c r="B81" s="132"/>
      <c r="C81" s="138" t="s">
        <v>340</v>
      </c>
      <c r="D81" s="162">
        <v>3</v>
      </c>
      <c r="E81" s="101" t="s">
        <v>315</v>
      </c>
      <c r="F81" s="202">
        <f t="shared" si="14"/>
        <v>1705.1999999999998</v>
      </c>
      <c r="G81" s="157">
        <f t="shared" ref="G81:G112" si="19">D81/3</f>
        <v>1</v>
      </c>
      <c r="H81" s="174">
        <f t="shared" si="15"/>
        <v>568.4</v>
      </c>
      <c r="I81" s="122"/>
      <c r="J81" s="175"/>
      <c r="K81" s="122"/>
      <c r="L81" s="175"/>
      <c r="M81" s="157">
        <f t="shared" si="11"/>
        <v>1</v>
      </c>
      <c r="N81" s="174">
        <f t="shared" si="12"/>
        <v>568.4</v>
      </c>
      <c r="O81" s="122"/>
      <c r="P81" s="175"/>
      <c r="Q81" s="122"/>
      <c r="R81" s="175"/>
      <c r="S81" s="122"/>
      <c r="T81" s="175"/>
      <c r="U81" s="157">
        <f t="shared" si="17"/>
        <v>1</v>
      </c>
      <c r="V81" s="150">
        <f t="shared" si="18"/>
        <v>568.4</v>
      </c>
      <c r="W81" s="122"/>
      <c r="X81" s="175"/>
      <c r="Y81" s="122"/>
      <c r="Z81" s="175"/>
      <c r="AA81" s="122"/>
      <c r="AB81" s="175"/>
      <c r="AC81" s="122"/>
      <c r="AD81" s="175"/>
      <c r="AE81" s="151"/>
    </row>
    <row r="82" spans="1:31" s="152" customFormat="1" ht="15.75" customHeight="1" x14ac:dyDescent="0.2">
      <c r="A82" s="115">
        <v>603.20000000000005</v>
      </c>
      <c r="B82" s="132"/>
      <c r="C82" s="138" t="s">
        <v>341</v>
      </c>
      <c r="D82" s="162">
        <v>3</v>
      </c>
      <c r="E82" s="101" t="s">
        <v>315</v>
      </c>
      <c r="F82" s="202">
        <f t="shared" si="14"/>
        <v>1809.6000000000001</v>
      </c>
      <c r="G82" s="157">
        <f t="shared" si="19"/>
        <v>1</v>
      </c>
      <c r="H82" s="174">
        <f t="shared" si="15"/>
        <v>603.20000000000005</v>
      </c>
      <c r="I82" s="122"/>
      <c r="J82" s="175"/>
      <c r="K82" s="122"/>
      <c r="L82" s="175"/>
      <c r="M82" s="157">
        <f t="shared" si="11"/>
        <v>1</v>
      </c>
      <c r="N82" s="174">
        <f t="shared" si="12"/>
        <v>603.20000000000005</v>
      </c>
      <c r="O82" s="122"/>
      <c r="P82" s="175"/>
      <c r="Q82" s="122"/>
      <c r="R82" s="175"/>
      <c r="S82" s="122"/>
      <c r="T82" s="175"/>
      <c r="U82" s="157">
        <f t="shared" si="17"/>
        <v>1</v>
      </c>
      <c r="V82" s="150">
        <f t="shared" si="18"/>
        <v>603.20000000000005</v>
      </c>
      <c r="W82" s="122"/>
      <c r="X82" s="175"/>
      <c r="Y82" s="122"/>
      <c r="Z82" s="175"/>
      <c r="AA82" s="122"/>
      <c r="AB82" s="175"/>
      <c r="AC82" s="122"/>
      <c r="AD82" s="175"/>
      <c r="AE82" s="151"/>
    </row>
    <row r="83" spans="1:31" s="152" customFormat="1" ht="15.75" customHeight="1" x14ac:dyDescent="0.2">
      <c r="A83" s="115">
        <v>603.20000000000005</v>
      </c>
      <c r="B83" s="132"/>
      <c r="C83" s="138" t="s">
        <v>342</v>
      </c>
      <c r="D83" s="162">
        <v>3</v>
      </c>
      <c r="E83" s="101" t="s">
        <v>315</v>
      </c>
      <c r="F83" s="202">
        <f t="shared" si="14"/>
        <v>1809.6000000000001</v>
      </c>
      <c r="G83" s="157">
        <f t="shared" si="19"/>
        <v>1</v>
      </c>
      <c r="H83" s="174">
        <f t="shared" si="15"/>
        <v>603.20000000000005</v>
      </c>
      <c r="I83" s="122"/>
      <c r="J83" s="175"/>
      <c r="K83" s="122"/>
      <c r="L83" s="175"/>
      <c r="M83" s="157">
        <f t="shared" si="11"/>
        <v>1</v>
      </c>
      <c r="N83" s="174">
        <f t="shared" si="12"/>
        <v>603.20000000000005</v>
      </c>
      <c r="O83" s="122"/>
      <c r="P83" s="175"/>
      <c r="Q83" s="122"/>
      <c r="R83" s="175"/>
      <c r="S83" s="122"/>
      <c r="T83" s="175"/>
      <c r="U83" s="157">
        <f t="shared" si="17"/>
        <v>1</v>
      </c>
      <c r="V83" s="150">
        <f t="shared" si="18"/>
        <v>603.20000000000005</v>
      </c>
      <c r="W83" s="122"/>
      <c r="X83" s="175"/>
      <c r="Y83" s="122"/>
      <c r="Z83" s="175"/>
      <c r="AA83" s="122"/>
      <c r="AB83" s="175"/>
      <c r="AC83" s="122"/>
      <c r="AD83" s="175"/>
      <c r="AE83" s="151"/>
    </row>
    <row r="84" spans="1:31" s="152" customFormat="1" ht="15.75" customHeight="1" x14ac:dyDescent="0.2">
      <c r="A84" s="115">
        <v>603.20000000000005</v>
      </c>
      <c r="B84" s="132"/>
      <c r="C84" s="138" t="s">
        <v>343</v>
      </c>
      <c r="D84" s="162">
        <v>3</v>
      </c>
      <c r="E84" s="101" t="s">
        <v>315</v>
      </c>
      <c r="F84" s="202">
        <f t="shared" si="14"/>
        <v>1809.6000000000001</v>
      </c>
      <c r="G84" s="157">
        <f t="shared" si="19"/>
        <v>1</v>
      </c>
      <c r="H84" s="174">
        <f t="shared" si="15"/>
        <v>603.20000000000005</v>
      </c>
      <c r="I84" s="122"/>
      <c r="J84" s="175"/>
      <c r="K84" s="122"/>
      <c r="L84" s="175"/>
      <c r="M84" s="157">
        <f t="shared" si="11"/>
        <v>1</v>
      </c>
      <c r="N84" s="174">
        <f t="shared" si="12"/>
        <v>603.20000000000005</v>
      </c>
      <c r="O84" s="122"/>
      <c r="P84" s="175"/>
      <c r="Q84" s="122"/>
      <c r="R84" s="175"/>
      <c r="S84" s="122"/>
      <c r="T84" s="175"/>
      <c r="U84" s="157">
        <f t="shared" si="17"/>
        <v>1</v>
      </c>
      <c r="V84" s="150">
        <f t="shared" si="18"/>
        <v>603.20000000000005</v>
      </c>
      <c r="W84" s="122"/>
      <c r="X84" s="175"/>
      <c r="Y84" s="122"/>
      <c r="Z84" s="175"/>
      <c r="AA84" s="122"/>
      <c r="AB84" s="175"/>
      <c r="AC84" s="122"/>
      <c r="AD84" s="175"/>
      <c r="AE84" s="151"/>
    </row>
    <row r="85" spans="1:31" s="121" customFormat="1" ht="15.75" customHeight="1" x14ac:dyDescent="0.2">
      <c r="A85" s="115"/>
      <c r="B85" s="57">
        <v>216</v>
      </c>
      <c r="C85" s="116" t="s">
        <v>51</v>
      </c>
      <c r="D85" s="159"/>
      <c r="E85" s="139"/>
      <c r="F85" s="172">
        <f>SUM(F86:F107)</f>
        <v>527787.27</v>
      </c>
      <c r="G85" s="157"/>
      <c r="H85" s="172">
        <f t="shared" si="15"/>
        <v>175929.09</v>
      </c>
      <c r="I85" s="124"/>
      <c r="J85" s="172"/>
      <c r="K85" s="124"/>
      <c r="L85" s="172"/>
      <c r="M85" s="157"/>
      <c r="N85" s="174">
        <f t="shared" ref="N85:N112" si="20">F85/3</f>
        <v>175929.09</v>
      </c>
      <c r="O85" s="124"/>
      <c r="P85" s="172"/>
      <c r="Q85" s="124"/>
      <c r="R85" s="174"/>
      <c r="S85" s="124"/>
      <c r="T85" s="172"/>
      <c r="U85" s="157"/>
      <c r="V85" s="150">
        <f t="shared" si="18"/>
        <v>175929.09</v>
      </c>
      <c r="W85" s="124"/>
      <c r="X85" s="172"/>
      <c r="Y85" s="124"/>
      <c r="Z85" s="172"/>
      <c r="AA85" s="124"/>
      <c r="AB85" s="172"/>
      <c r="AC85" s="124"/>
      <c r="AD85" s="172"/>
      <c r="AE85" s="120"/>
    </row>
    <row r="86" spans="1:31" s="152" customFormat="1" ht="13.5" customHeight="1" x14ac:dyDescent="0.2">
      <c r="A86" s="115">
        <v>28.59</v>
      </c>
      <c r="B86" s="132"/>
      <c r="C86" s="100" t="s">
        <v>368</v>
      </c>
      <c r="D86" s="162">
        <v>210</v>
      </c>
      <c r="E86" s="101" t="s">
        <v>369</v>
      </c>
      <c r="F86" s="174">
        <f>D86*A86</f>
        <v>6003.9</v>
      </c>
      <c r="G86" s="157">
        <f t="shared" si="19"/>
        <v>70</v>
      </c>
      <c r="H86" s="174">
        <f t="shared" si="15"/>
        <v>2001.3</v>
      </c>
      <c r="I86" s="117"/>
      <c r="J86" s="150"/>
      <c r="K86" s="117"/>
      <c r="L86" s="150"/>
      <c r="M86" s="157">
        <f t="shared" ref="M86:M112" si="21">D86/3</f>
        <v>70</v>
      </c>
      <c r="N86" s="174">
        <f t="shared" si="20"/>
        <v>2001.3</v>
      </c>
      <c r="O86" s="117"/>
      <c r="P86" s="150"/>
      <c r="Q86" s="117"/>
      <c r="R86" s="150"/>
      <c r="S86" s="117"/>
      <c r="T86" s="150"/>
      <c r="U86" s="157">
        <f t="shared" si="17"/>
        <v>70</v>
      </c>
      <c r="V86" s="150">
        <f t="shared" si="18"/>
        <v>2001.3</v>
      </c>
      <c r="W86" s="117"/>
      <c r="X86" s="150"/>
      <c r="Y86" s="117"/>
      <c r="Z86" s="150"/>
      <c r="AA86" s="117"/>
      <c r="AB86" s="150"/>
      <c r="AC86" s="117"/>
      <c r="AD86" s="150"/>
      <c r="AE86" s="151"/>
    </row>
    <row r="87" spans="1:31" s="152" customFormat="1" ht="12.75" customHeight="1" x14ac:dyDescent="0.2">
      <c r="A87" s="115">
        <v>28.59</v>
      </c>
      <c r="B87" s="132"/>
      <c r="C87" s="100" t="s">
        <v>368</v>
      </c>
      <c r="D87" s="162">
        <v>210</v>
      </c>
      <c r="E87" s="101" t="s">
        <v>369</v>
      </c>
      <c r="F87" s="174">
        <f t="shared" ref="F87:F107" si="22">D87*A87</f>
        <v>6003.9</v>
      </c>
      <c r="G87" s="157">
        <f t="shared" si="19"/>
        <v>70</v>
      </c>
      <c r="H87" s="174">
        <f t="shared" si="15"/>
        <v>2001.3</v>
      </c>
      <c r="I87" s="126"/>
      <c r="J87" s="174"/>
      <c r="K87" s="126"/>
      <c r="L87" s="174"/>
      <c r="M87" s="157">
        <f t="shared" si="21"/>
        <v>70</v>
      </c>
      <c r="N87" s="174">
        <f t="shared" si="20"/>
        <v>2001.3</v>
      </c>
      <c r="O87" s="126"/>
      <c r="P87" s="174"/>
      <c r="Q87" s="126"/>
      <c r="R87" s="174"/>
      <c r="S87" s="126"/>
      <c r="T87" s="174"/>
      <c r="U87" s="157">
        <f t="shared" si="17"/>
        <v>70</v>
      </c>
      <c r="V87" s="150">
        <f t="shared" si="18"/>
        <v>2001.3</v>
      </c>
      <c r="W87" s="126"/>
      <c r="X87" s="174"/>
      <c r="Y87" s="140"/>
      <c r="Z87" s="174"/>
      <c r="AA87" s="126"/>
      <c r="AB87" s="174"/>
      <c r="AC87" s="126"/>
      <c r="AD87" s="174"/>
      <c r="AE87" s="151"/>
    </row>
    <row r="88" spans="1:31" s="152" customFormat="1" ht="27" customHeight="1" x14ac:dyDescent="0.2">
      <c r="A88" s="115">
        <v>33.799999999999997</v>
      </c>
      <c r="B88" s="132"/>
      <c r="C88" s="141" t="s">
        <v>350</v>
      </c>
      <c r="D88" s="162">
        <v>549</v>
      </c>
      <c r="E88" s="101" t="s">
        <v>158</v>
      </c>
      <c r="F88" s="174">
        <f t="shared" si="22"/>
        <v>18556.199999999997</v>
      </c>
      <c r="G88" s="157">
        <f t="shared" si="19"/>
        <v>183</v>
      </c>
      <c r="H88" s="174">
        <f t="shared" si="15"/>
        <v>6185.3999999999987</v>
      </c>
      <c r="I88" s="122"/>
      <c r="J88" s="175"/>
      <c r="K88" s="122"/>
      <c r="L88" s="175"/>
      <c r="M88" s="157">
        <f t="shared" si="21"/>
        <v>183</v>
      </c>
      <c r="N88" s="174">
        <f t="shared" si="20"/>
        <v>6185.3999999999987</v>
      </c>
      <c r="O88" s="122"/>
      <c r="P88" s="175"/>
      <c r="Q88" s="122"/>
      <c r="R88" s="175"/>
      <c r="S88" s="122"/>
      <c r="T88" s="175"/>
      <c r="U88" s="157">
        <f t="shared" si="17"/>
        <v>183</v>
      </c>
      <c r="V88" s="150">
        <f t="shared" si="18"/>
        <v>6185.3999999999987</v>
      </c>
      <c r="W88" s="122"/>
      <c r="X88" s="175"/>
      <c r="Y88" s="122"/>
      <c r="Z88" s="175"/>
      <c r="AA88" s="122"/>
      <c r="AB88" s="175"/>
      <c r="AC88" s="122"/>
      <c r="AD88" s="175"/>
      <c r="AE88" s="151"/>
    </row>
    <row r="89" spans="1:31" s="152" customFormat="1" ht="25.5" customHeight="1" x14ac:dyDescent="0.2">
      <c r="A89" s="115">
        <v>27.29</v>
      </c>
      <c r="B89" s="132"/>
      <c r="C89" s="141" t="s">
        <v>351</v>
      </c>
      <c r="D89" s="162">
        <v>549</v>
      </c>
      <c r="E89" s="101" t="s">
        <v>158</v>
      </c>
      <c r="F89" s="174">
        <f t="shared" si="22"/>
        <v>14982.21</v>
      </c>
      <c r="G89" s="157">
        <f t="shared" si="19"/>
        <v>183</v>
      </c>
      <c r="H89" s="174">
        <f t="shared" si="15"/>
        <v>4994.07</v>
      </c>
      <c r="I89" s="117"/>
      <c r="J89" s="150"/>
      <c r="K89" s="117"/>
      <c r="L89" s="150"/>
      <c r="M89" s="157">
        <f t="shared" si="21"/>
        <v>183</v>
      </c>
      <c r="N89" s="174">
        <f t="shared" si="20"/>
        <v>4994.07</v>
      </c>
      <c r="O89" s="117"/>
      <c r="P89" s="150"/>
      <c r="Q89" s="117"/>
      <c r="R89" s="150"/>
      <c r="S89" s="117"/>
      <c r="T89" s="150"/>
      <c r="U89" s="157">
        <f t="shared" si="17"/>
        <v>183</v>
      </c>
      <c r="V89" s="150">
        <f t="shared" si="18"/>
        <v>4994.07</v>
      </c>
      <c r="W89" s="117"/>
      <c r="X89" s="150"/>
      <c r="Y89" s="117"/>
      <c r="Z89" s="150"/>
      <c r="AA89" s="117"/>
      <c r="AB89" s="150"/>
      <c r="AC89" s="117"/>
      <c r="AD89" s="150"/>
      <c r="AE89" s="151"/>
    </row>
    <row r="90" spans="1:31" s="152" customFormat="1" ht="26.25" customHeight="1" x14ac:dyDescent="0.2">
      <c r="A90" s="115">
        <v>27.29</v>
      </c>
      <c r="B90" s="132"/>
      <c r="C90" s="141" t="s">
        <v>352</v>
      </c>
      <c r="D90" s="162">
        <v>549</v>
      </c>
      <c r="E90" s="101" t="s">
        <v>158</v>
      </c>
      <c r="F90" s="174">
        <f t="shared" si="22"/>
        <v>14982.21</v>
      </c>
      <c r="G90" s="157">
        <f t="shared" si="19"/>
        <v>183</v>
      </c>
      <c r="H90" s="174">
        <f t="shared" si="15"/>
        <v>4994.07</v>
      </c>
      <c r="I90" s="122"/>
      <c r="J90" s="175"/>
      <c r="K90" s="122"/>
      <c r="L90" s="175"/>
      <c r="M90" s="157">
        <f t="shared" si="21"/>
        <v>183</v>
      </c>
      <c r="N90" s="174">
        <f t="shared" si="20"/>
        <v>4994.07</v>
      </c>
      <c r="O90" s="122"/>
      <c r="P90" s="175"/>
      <c r="Q90" s="122"/>
      <c r="R90" s="175"/>
      <c r="S90" s="122"/>
      <c r="T90" s="175"/>
      <c r="U90" s="157">
        <f t="shared" si="17"/>
        <v>183</v>
      </c>
      <c r="V90" s="150">
        <f t="shared" si="18"/>
        <v>4994.07</v>
      </c>
      <c r="W90" s="122"/>
      <c r="X90" s="175"/>
      <c r="Y90" s="122"/>
      <c r="Z90" s="175"/>
      <c r="AA90" s="122"/>
      <c r="AB90" s="175"/>
      <c r="AC90" s="122"/>
      <c r="AD90" s="175"/>
      <c r="AE90" s="151"/>
    </row>
    <row r="91" spans="1:31" s="152" customFormat="1" ht="15" customHeight="1" x14ac:dyDescent="0.2">
      <c r="A91" s="115">
        <v>13.51</v>
      </c>
      <c r="B91" s="132"/>
      <c r="C91" s="100" t="s">
        <v>353</v>
      </c>
      <c r="D91" s="162">
        <v>600</v>
      </c>
      <c r="E91" s="101" t="s">
        <v>35</v>
      </c>
      <c r="F91" s="174">
        <f t="shared" si="22"/>
        <v>8106</v>
      </c>
      <c r="G91" s="157">
        <f t="shared" si="19"/>
        <v>200</v>
      </c>
      <c r="H91" s="174">
        <f t="shared" si="15"/>
        <v>2702</v>
      </c>
      <c r="I91" s="122"/>
      <c r="J91" s="175"/>
      <c r="K91" s="122"/>
      <c r="L91" s="175"/>
      <c r="M91" s="157">
        <f t="shared" si="21"/>
        <v>200</v>
      </c>
      <c r="N91" s="174">
        <f t="shared" si="20"/>
        <v>2702</v>
      </c>
      <c r="O91" s="122"/>
      <c r="P91" s="175"/>
      <c r="Q91" s="122"/>
      <c r="R91" s="175"/>
      <c r="S91" s="122"/>
      <c r="T91" s="175"/>
      <c r="U91" s="157">
        <f t="shared" si="17"/>
        <v>200</v>
      </c>
      <c r="V91" s="150">
        <f t="shared" si="18"/>
        <v>2702</v>
      </c>
      <c r="W91" s="122"/>
      <c r="X91" s="175"/>
      <c r="Y91" s="122"/>
      <c r="Z91" s="175"/>
      <c r="AA91" s="122"/>
      <c r="AB91" s="175"/>
      <c r="AC91" s="122"/>
      <c r="AD91" s="175"/>
      <c r="AE91" s="151"/>
    </row>
    <row r="92" spans="1:31" s="152" customFormat="1" ht="12.75" customHeight="1" x14ac:dyDescent="0.2">
      <c r="A92" s="115">
        <v>20.36</v>
      </c>
      <c r="B92" s="132"/>
      <c r="C92" s="100" t="s">
        <v>354</v>
      </c>
      <c r="D92" s="162">
        <v>81</v>
      </c>
      <c r="E92" s="101" t="s">
        <v>35</v>
      </c>
      <c r="F92" s="174">
        <f t="shared" si="22"/>
        <v>1649.1599999999999</v>
      </c>
      <c r="G92" s="157">
        <f t="shared" si="19"/>
        <v>27</v>
      </c>
      <c r="H92" s="174">
        <f t="shared" si="15"/>
        <v>549.71999999999991</v>
      </c>
      <c r="I92" s="117"/>
      <c r="J92" s="150"/>
      <c r="K92" s="117"/>
      <c r="L92" s="150"/>
      <c r="M92" s="157">
        <f t="shared" si="21"/>
        <v>27</v>
      </c>
      <c r="N92" s="174">
        <f t="shared" si="20"/>
        <v>549.71999999999991</v>
      </c>
      <c r="O92" s="117"/>
      <c r="P92" s="150"/>
      <c r="Q92" s="117"/>
      <c r="R92" s="150"/>
      <c r="S92" s="117"/>
      <c r="T92" s="150"/>
      <c r="U92" s="157">
        <f t="shared" si="17"/>
        <v>27</v>
      </c>
      <c r="V92" s="150">
        <f t="shared" si="18"/>
        <v>549.71999999999991</v>
      </c>
      <c r="W92" s="117"/>
      <c r="X92" s="150"/>
      <c r="Y92" s="117"/>
      <c r="Z92" s="150"/>
      <c r="AA92" s="117"/>
      <c r="AB92" s="150"/>
      <c r="AC92" s="117"/>
      <c r="AD92" s="150"/>
      <c r="AE92" s="151"/>
    </row>
    <row r="93" spans="1:31" s="152" customFormat="1" ht="12.75" customHeight="1" x14ac:dyDescent="0.2">
      <c r="A93" s="115">
        <v>31.67</v>
      </c>
      <c r="B93" s="132"/>
      <c r="C93" s="100" t="s">
        <v>355</v>
      </c>
      <c r="D93" s="162">
        <v>81</v>
      </c>
      <c r="E93" s="101" t="s">
        <v>35</v>
      </c>
      <c r="F93" s="174">
        <f t="shared" si="22"/>
        <v>2565.27</v>
      </c>
      <c r="G93" s="157">
        <f t="shared" si="19"/>
        <v>27</v>
      </c>
      <c r="H93" s="174">
        <f t="shared" si="15"/>
        <v>855.09</v>
      </c>
      <c r="I93" s="117"/>
      <c r="J93" s="150"/>
      <c r="K93" s="117"/>
      <c r="L93" s="150"/>
      <c r="M93" s="157">
        <f t="shared" si="21"/>
        <v>27</v>
      </c>
      <c r="N93" s="174">
        <f t="shared" si="20"/>
        <v>855.09</v>
      </c>
      <c r="O93" s="117"/>
      <c r="P93" s="150"/>
      <c r="Q93" s="117"/>
      <c r="R93" s="150"/>
      <c r="S93" s="117"/>
      <c r="T93" s="150"/>
      <c r="U93" s="157">
        <f t="shared" si="17"/>
        <v>27</v>
      </c>
      <c r="V93" s="150">
        <f t="shared" si="18"/>
        <v>855.09</v>
      </c>
      <c r="W93" s="117"/>
      <c r="X93" s="150"/>
      <c r="Y93" s="117"/>
      <c r="Z93" s="150"/>
      <c r="AA93" s="117"/>
      <c r="AB93" s="150"/>
      <c r="AC93" s="117"/>
      <c r="AD93" s="150"/>
      <c r="AE93" s="151"/>
    </row>
    <row r="94" spans="1:31" s="152" customFormat="1" ht="12.75" customHeight="1" x14ac:dyDescent="0.2">
      <c r="A94" s="115">
        <v>99.02</v>
      </c>
      <c r="B94" s="132"/>
      <c r="C94" s="100" t="s">
        <v>356</v>
      </c>
      <c r="D94" s="162">
        <v>1002</v>
      </c>
      <c r="E94" s="101" t="s">
        <v>35</v>
      </c>
      <c r="F94" s="174">
        <f t="shared" si="22"/>
        <v>99218.04</v>
      </c>
      <c r="G94" s="157">
        <f t="shared" si="19"/>
        <v>334</v>
      </c>
      <c r="H94" s="174">
        <f t="shared" si="15"/>
        <v>33072.68</v>
      </c>
      <c r="I94" s="117"/>
      <c r="J94" s="150"/>
      <c r="K94" s="117"/>
      <c r="L94" s="150"/>
      <c r="M94" s="157">
        <f t="shared" si="21"/>
        <v>334</v>
      </c>
      <c r="N94" s="174">
        <f t="shared" si="20"/>
        <v>33072.68</v>
      </c>
      <c r="O94" s="117"/>
      <c r="P94" s="150"/>
      <c r="Q94" s="117"/>
      <c r="R94" s="150"/>
      <c r="S94" s="117"/>
      <c r="T94" s="150"/>
      <c r="U94" s="157">
        <f t="shared" si="17"/>
        <v>334</v>
      </c>
      <c r="V94" s="150">
        <f t="shared" si="18"/>
        <v>33072.68</v>
      </c>
      <c r="W94" s="117"/>
      <c r="X94" s="150"/>
      <c r="Y94" s="117"/>
      <c r="Z94" s="150"/>
      <c r="AA94" s="117"/>
      <c r="AB94" s="150"/>
      <c r="AC94" s="117"/>
      <c r="AD94" s="150"/>
      <c r="AE94" s="151"/>
    </row>
    <row r="95" spans="1:31" s="152" customFormat="1" ht="12.75" customHeight="1" x14ac:dyDescent="0.2">
      <c r="A95" s="115">
        <v>15.08</v>
      </c>
      <c r="B95" s="132"/>
      <c r="C95" s="100" t="s">
        <v>357</v>
      </c>
      <c r="D95" s="162">
        <v>1002</v>
      </c>
      <c r="E95" s="101" t="s">
        <v>35</v>
      </c>
      <c r="F95" s="174">
        <f t="shared" si="22"/>
        <v>15110.16</v>
      </c>
      <c r="G95" s="157">
        <f t="shared" si="19"/>
        <v>334</v>
      </c>
      <c r="H95" s="174">
        <f t="shared" si="15"/>
        <v>5036.72</v>
      </c>
      <c r="I95" s="117"/>
      <c r="J95" s="150"/>
      <c r="K95" s="117"/>
      <c r="L95" s="150"/>
      <c r="M95" s="157">
        <f t="shared" si="21"/>
        <v>334</v>
      </c>
      <c r="N95" s="174">
        <f t="shared" si="20"/>
        <v>5036.72</v>
      </c>
      <c r="O95" s="117"/>
      <c r="P95" s="150"/>
      <c r="Q95" s="117"/>
      <c r="R95" s="150"/>
      <c r="S95" s="117"/>
      <c r="T95" s="150"/>
      <c r="U95" s="157">
        <f t="shared" si="17"/>
        <v>334</v>
      </c>
      <c r="V95" s="150">
        <f t="shared" si="18"/>
        <v>5036.72</v>
      </c>
      <c r="W95" s="117"/>
      <c r="X95" s="150"/>
      <c r="Y95" s="117"/>
      <c r="Z95" s="150"/>
      <c r="AA95" s="117"/>
      <c r="AB95" s="150"/>
      <c r="AC95" s="117"/>
      <c r="AD95" s="150"/>
      <c r="AE95" s="151"/>
    </row>
    <row r="96" spans="1:31" s="152" customFormat="1" ht="12.75" customHeight="1" x14ac:dyDescent="0.2">
      <c r="A96" s="115">
        <v>23.17</v>
      </c>
      <c r="B96" s="132"/>
      <c r="C96" s="100" t="s">
        <v>358</v>
      </c>
      <c r="D96" s="162">
        <v>1002</v>
      </c>
      <c r="E96" s="101" t="s">
        <v>209</v>
      </c>
      <c r="F96" s="174">
        <f t="shared" si="22"/>
        <v>23216.34</v>
      </c>
      <c r="G96" s="157">
        <f t="shared" si="19"/>
        <v>334</v>
      </c>
      <c r="H96" s="174">
        <f t="shared" si="15"/>
        <v>7738.78</v>
      </c>
      <c r="I96" s="117"/>
      <c r="J96" s="150"/>
      <c r="K96" s="117"/>
      <c r="L96" s="150"/>
      <c r="M96" s="157">
        <f t="shared" si="21"/>
        <v>334</v>
      </c>
      <c r="N96" s="174">
        <f t="shared" si="20"/>
        <v>7738.78</v>
      </c>
      <c r="O96" s="117"/>
      <c r="P96" s="150"/>
      <c r="Q96" s="117"/>
      <c r="R96" s="150"/>
      <c r="S96" s="117"/>
      <c r="T96" s="150"/>
      <c r="U96" s="157">
        <f t="shared" si="17"/>
        <v>334</v>
      </c>
      <c r="V96" s="150">
        <f t="shared" si="18"/>
        <v>7738.78</v>
      </c>
      <c r="W96" s="117"/>
      <c r="X96" s="150"/>
      <c r="Y96" s="117"/>
      <c r="Z96" s="150"/>
      <c r="AA96" s="117"/>
      <c r="AB96" s="150"/>
      <c r="AC96" s="117"/>
      <c r="AD96" s="150"/>
      <c r="AE96" s="151"/>
    </row>
    <row r="97" spans="1:31" s="152" customFormat="1" ht="12.75" customHeight="1" x14ac:dyDescent="0.2">
      <c r="A97" s="115">
        <v>24.64</v>
      </c>
      <c r="B97" s="132"/>
      <c r="C97" s="100" t="s">
        <v>365</v>
      </c>
      <c r="D97" s="162">
        <v>1002</v>
      </c>
      <c r="E97" s="101" t="s">
        <v>35</v>
      </c>
      <c r="F97" s="174">
        <f t="shared" si="22"/>
        <v>24689.279999999999</v>
      </c>
      <c r="G97" s="157">
        <f t="shared" si="19"/>
        <v>334</v>
      </c>
      <c r="H97" s="174">
        <f t="shared" si="15"/>
        <v>8229.76</v>
      </c>
      <c r="I97" s="117"/>
      <c r="J97" s="150"/>
      <c r="K97" s="117"/>
      <c r="L97" s="150"/>
      <c r="M97" s="157">
        <f t="shared" si="21"/>
        <v>334</v>
      </c>
      <c r="N97" s="174">
        <f t="shared" si="20"/>
        <v>8229.76</v>
      </c>
      <c r="O97" s="117"/>
      <c r="P97" s="150"/>
      <c r="Q97" s="117"/>
      <c r="R97" s="150"/>
      <c r="S97" s="117"/>
      <c r="T97" s="150"/>
      <c r="U97" s="157">
        <f t="shared" si="17"/>
        <v>334</v>
      </c>
      <c r="V97" s="150">
        <f t="shared" si="18"/>
        <v>8229.76</v>
      </c>
      <c r="W97" s="117"/>
      <c r="X97" s="150"/>
      <c r="Y97" s="117"/>
      <c r="Z97" s="150"/>
      <c r="AA97" s="117"/>
      <c r="AB97" s="150"/>
      <c r="AC97" s="117"/>
      <c r="AD97" s="150"/>
      <c r="AE97" s="151"/>
    </row>
    <row r="98" spans="1:31" s="152" customFormat="1" ht="12.75" customHeight="1" x14ac:dyDescent="0.2">
      <c r="A98" s="115">
        <v>21.96</v>
      </c>
      <c r="B98" s="132"/>
      <c r="C98" s="100" t="s">
        <v>365</v>
      </c>
      <c r="D98" s="162">
        <v>1002</v>
      </c>
      <c r="E98" s="101" t="s">
        <v>35</v>
      </c>
      <c r="F98" s="174">
        <f t="shared" si="22"/>
        <v>22003.920000000002</v>
      </c>
      <c r="G98" s="157">
        <f t="shared" si="19"/>
        <v>334</v>
      </c>
      <c r="H98" s="174">
        <f t="shared" si="15"/>
        <v>7334.64</v>
      </c>
      <c r="I98" s="117"/>
      <c r="J98" s="150"/>
      <c r="K98" s="117"/>
      <c r="L98" s="150"/>
      <c r="M98" s="157">
        <f t="shared" si="21"/>
        <v>334</v>
      </c>
      <c r="N98" s="174">
        <f t="shared" si="20"/>
        <v>7334.64</v>
      </c>
      <c r="O98" s="117"/>
      <c r="P98" s="150"/>
      <c r="Q98" s="117"/>
      <c r="R98" s="150"/>
      <c r="S98" s="117"/>
      <c r="T98" s="150"/>
      <c r="U98" s="157">
        <f t="shared" si="17"/>
        <v>334</v>
      </c>
      <c r="V98" s="150">
        <f t="shared" si="18"/>
        <v>7334.64</v>
      </c>
      <c r="W98" s="117"/>
      <c r="X98" s="150"/>
      <c r="Y98" s="117"/>
      <c r="Z98" s="150"/>
      <c r="AA98" s="117"/>
      <c r="AB98" s="150"/>
      <c r="AC98" s="117"/>
      <c r="AD98" s="150"/>
      <c r="AE98" s="151"/>
    </row>
    <row r="99" spans="1:31" s="152" customFormat="1" ht="12.75" customHeight="1" x14ac:dyDescent="0.2">
      <c r="A99" s="115">
        <v>18.28</v>
      </c>
      <c r="B99" s="132"/>
      <c r="C99" s="100" t="s">
        <v>359</v>
      </c>
      <c r="D99" s="162">
        <v>501</v>
      </c>
      <c r="E99" s="101" t="s">
        <v>166</v>
      </c>
      <c r="F99" s="174">
        <f t="shared" si="22"/>
        <v>9158.2800000000007</v>
      </c>
      <c r="G99" s="157">
        <f t="shared" si="19"/>
        <v>167</v>
      </c>
      <c r="H99" s="174">
        <f t="shared" si="15"/>
        <v>3052.76</v>
      </c>
      <c r="I99" s="117"/>
      <c r="J99" s="150"/>
      <c r="K99" s="117"/>
      <c r="L99" s="150"/>
      <c r="M99" s="157">
        <f t="shared" si="21"/>
        <v>167</v>
      </c>
      <c r="N99" s="174">
        <f t="shared" si="20"/>
        <v>3052.76</v>
      </c>
      <c r="O99" s="117"/>
      <c r="P99" s="150"/>
      <c r="Q99" s="117"/>
      <c r="R99" s="150"/>
      <c r="S99" s="117"/>
      <c r="T99" s="150"/>
      <c r="U99" s="157">
        <f t="shared" si="17"/>
        <v>167</v>
      </c>
      <c r="V99" s="150">
        <f t="shared" si="18"/>
        <v>3052.76</v>
      </c>
      <c r="W99" s="117"/>
      <c r="X99" s="150"/>
      <c r="Y99" s="117"/>
      <c r="Z99" s="150"/>
      <c r="AA99" s="117"/>
      <c r="AB99" s="150"/>
      <c r="AC99" s="117"/>
      <c r="AD99" s="150"/>
      <c r="AE99" s="151"/>
    </row>
    <row r="100" spans="1:31" s="152" customFormat="1" ht="12.75" customHeight="1" x14ac:dyDescent="0.2">
      <c r="A100" s="115">
        <v>281.14</v>
      </c>
      <c r="B100" s="132"/>
      <c r="C100" s="100" t="s">
        <v>366</v>
      </c>
      <c r="D100" s="162">
        <v>24</v>
      </c>
      <c r="E100" s="101" t="s">
        <v>166</v>
      </c>
      <c r="F100" s="174">
        <f t="shared" si="22"/>
        <v>6747.36</v>
      </c>
      <c r="G100" s="157">
        <f t="shared" si="19"/>
        <v>8</v>
      </c>
      <c r="H100" s="174">
        <f t="shared" si="15"/>
        <v>2249.12</v>
      </c>
      <c r="I100" s="117"/>
      <c r="J100" s="150"/>
      <c r="K100" s="117"/>
      <c r="L100" s="150"/>
      <c r="M100" s="157">
        <f t="shared" si="21"/>
        <v>8</v>
      </c>
      <c r="N100" s="174">
        <f t="shared" si="20"/>
        <v>2249.12</v>
      </c>
      <c r="O100" s="117"/>
      <c r="P100" s="150"/>
      <c r="Q100" s="117"/>
      <c r="R100" s="150"/>
      <c r="S100" s="117"/>
      <c r="T100" s="150"/>
      <c r="U100" s="157">
        <f t="shared" si="17"/>
        <v>8</v>
      </c>
      <c r="V100" s="150">
        <f t="shared" si="18"/>
        <v>2249.12</v>
      </c>
      <c r="W100" s="117"/>
      <c r="X100" s="150"/>
      <c r="Y100" s="117"/>
      <c r="Z100" s="150"/>
      <c r="AA100" s="117"/>
      <c r="AB100" s="150"/>
      <c r="AC100" s="117"/>
      <c r="AD100" s="150"/>
      <c r="AE100" s="151"/>
    </row>
    <row r="101" spans="1:31" s="152" customFormat="1" ht="12.75" customHeight="1" x14ac:dyDescent="0.2">
      <c r="A101" s="115">
        <v>21.51</v>
      </c>
      <c r="B101" s="132"/>
      <c r="C101" s="105" t="s">
        <v>360</v>
      </c>
      <c r="D101" s="162">
        <v>1002</v>
      </c>
      <c r="E101" s="101" t="s">
        <v>35</v>
      </c>
      <c r="F101" s="174">
        <f t="shared" si="22"/>
        <v>21553.02</v>
      </c>
      <c r="G101" s="157">
        <f t="shared" si="19"/>
        <v>334</v>
      </c>
      <c r="H101" s="174">
        <f t="shared" si="15"/>
        <v>7184.34</v>
      </c>
      <c r="I101" s="117"/>
      <c r="J101" s="150"/>
      <c r="K101" s="117"/>
      <c r="L101" s="150"/>
      <c r="M101" s="157">
        <f t="shared" si="21"/>
        <v>334</v>
      </c>
      <c r="N101" s="174">
        <f t="shared" si="20"/>
        <v>7184.34</v>
      </c>
      <c r="O101" s="117"/>
      <c r="P101" s="150"/>
      <c r="Q101" s="117"/>
      <c r="R101" s="150"/>
      <c r="S101" s="117"/>
      <c r="T101" s="150"/>
      <c r="U101" s="157">
        <f t="shared" si="17"/>
        <v>334</v>
      </c>
      <c r="V101" s="150">
        <f t="shared" si="18"/>
        <v>7184.34</v>
      </c>
      <c r="W101" s="117"/>
      <c r="X101" s="150"/>
      <c r="Y101" s="117"/>
      <c r="Z101" s="150"/>
      <c r="AA101" s="117"/>
      <c r="AB101" s="150"/>
      <c r="AC101" s="117"/>
      <c r="AD101" s="150"/>
      <c r="AE101" s="151"/>
    </row>
    <row r="102" spans="1:31" s="152" customFormat="1" ht="12.75" customHeight="1" x14ac:dyDescent="0.2">
      <c r="A102" s="115">
        <v>10</v>
      </c>
      <c r="B102" s="132"/>
      <c r="C102" s="100" t="s">
        <v>367</v>
      </c>
      <c r="D102" s="162">
        <v>600</v>
      </c>
      <c r="E102" s="101" t="s">
        <v>35</v>
      </c>
      <c r="F102" s="174">
        <f t="shared" si="22"/>
        <v>6000</v>
      </c>
      <c r="G102" s="157">
        <f t="shared" si="19"/>
        <v>200</v>
      </c>
      <c r="H102" s="174">
        <f t="shared" si="15"/>
        <v>2000</v>
      </c>
      <c r="I102" s="117"/>
      <c r="J102" s="150"/>
      <c r="K102" s="117"/>
      <c r="L102" s="150"/>
      <c r="M102" s="157">
        <f t="shared" si="21"/>
        <v>200</v>
      </c>
      <c r="N102" s="174">
        <f t="shared" si="20"/>
        <v>2000</v>
      </c>
      <c r="O102" s="117"/>
      <c r="P102" s="150"/>
      <c r="Q102" s="117"/>
      <c r="R102" s="150"/>
      <c r="S102" s="117"/>
      <c r="T102" s="150"/>
      <c r="U102" s="157">
        <f t="shared" si="17"/>
        <v>200</v>
      </c>
      <c r="V102" s="150">
        <f t="shared" si="18"/>
        <v>2000</v>
      </c>
      <c r="W102" s="117"/>
      <c r="X102" s="150"/>
      <c r="Y102" s="117"/>
      <c r="Z102" s="150"/>
      <c r="AA102" s="117"/>
      <c r="AB102" s="150"/>
      <c r="AC102" s="117"/>
      <c r="AD102" s="150"/>
      <c r="AE102" s="151"/>
    </row>
    <row r="103" spans="1:31" s="152" customFormat="1" ht="12.75" customHeight="1" x14ac:dyDescent="0.2">
      <c r="A103" s="115">
        <v>120</v>
      </c>
      <c r="B103" s="132"/>
      <c r="C103" s="100" t="s">
        <v>361</v>
      </c>
      <c r="D103" s="162">
        <v>60</v>
      </c>
      <c r="E103" s="101" t="s">
        <v>35</v>
      </c>
      <c r="F103" s="174">
        <f t="shared" si="22"/>
        <v>7200</v>
      </c>
      <c r="G103" s="157">
        <f t="shared" si="19"/>
        <v>20</v>
      </c>
      <c r="H103" s="174">
        <f t="shared" si="15"/>
        <v>2400</v>
      </c>
      <c r="I103" s="117"/>
      <c r="J103" s="150"/>
      <c r="K103" s="117"/>
      <c r="L103" s="150"/>
      <c r="M103" s="157">
        <f t="shared" si="21"/>
        <v>20</v>
      </c>
      <c r="N103" s="174">
        <f t="shared" si="20"/>
        <v>2400</v>
      </c>
      <c r="O103" s="117"/>
      <c r="P103" s="150"/>
      <c r="Q103" s="117"/>
      <c r="R103" s="150"/>
      <c r="S103" s="117"/>
      <c r="T103" s="150"/>
      <c r="U103" s="157">
        <f t="shared" si="17"/>
        <v>20</v>
      </c>
      <c r="V103" s="150">
        <f t="shared" si="18"/>
        <v>2400</v>
      </c>
      <c r="W103" s="117"/>
      <c r="X103" s="150"/>
      <c r="Y103" s="117"/>
      <c r="Z103" s="150"/>
      <c r="AA103" s="117"/>
      <c r="AB103" s="150"/>
      <c r="AC103" s="117"/>
      <c r="AD103" s="150"/>
      <c r="AE103" s="151"/>
    </row>
    <row r="104" spans="1:31" s="152" customFormat="1" ht="12.75" customHeight="1" x14ac:dyDescent="0.2">
      <c r="A104" s="115">
        <v>370.01</v>
      </c>
      <c r="B104" s="132"/>
      <c r="C104" s="100" t="s">
        <v>362</v>
      </c>
      <c r="D104" s="162">
        <v>102</v>
      </c>
      <c r="E104" s="101" t="s">
        <v>370</v>
      </c>
      <c r="F104" s="174">
        <f t="shared" si="22"/>
        <v>37741.019999999997</v>
      </c>
      <c r="G104" s="157">
        <f t="shared" si="19"/>
        <v>34</v>
      </c>
      <c r="H104" s="174">
        <f t="shared" si="15"/>
        <v>12580.339999999998</v>
      </c>
      <c r="I104" s="117"/>
      <c r="J104" s="150"/>
      <c r="K104" s="117"/>
      <c r="L104" s="150"/>
      <c r="M104" s="157">
        <f t="shared" si="21"/>
        <v>34</v>
      </c>
      <c r="N104" s="174">
        <f t="shared" si="20"/>
        <v>12580.339999999998</v>
      </c>
      <c r="O104" s="117"/>
      <c r="P104" s="150"/>
      <c r="Q104" s="117"/>
      <c r="R104" s="150"/>
      <c r="S104" s="117"/>
      <c r="T104" s="150"/>
      <c r="U104" s="157">
        <f t="shared" si="17"/>
        <v>34</v>
      </c>
      <c r="V104" s="150">
        <f t="shared" si="18"/>
        <v>12580.339999999998</v>
      </c>
      <c r="W104" s="117"/>
      <c r="X104" s="150"/>
      <c r="Y104" s="117"/>
      <c r="Z104" s="150"/>
      <c r="AA104" s="117"/>
      <c r="AB104" s="150"/>
      <c r="AC104" s="117"/>
      <c r="AD104" s="150"/>
      <c r="AE104" s="151"/>
    </row>
    <row r="105" spans="1:31" s="152" customFormat="1" ht="12.75" customHeight="1" x14ac:dyDescent="0.2">
      <c r="A105" s="115">
        <v>322.82</v>
      </c>
      <c r="B105" s="132"/>
      <c r="C105" s="100" t="s">
        <v>363</v>
      </c>
      <c r="D105" s="162">
        <v>300</v>
      </c>
      <c r="E105" s="101" t="s">
        <v>166</v>
      </c>
      <c r="F105" s="174">
        <f t="shared" si="22"/>
        <v>96846</v>
      </c>
      <c r="G105" s="157">
        <f t="shared" si="19"/>
        <v>100</v>
      </c>
      <c r="H105" s="174">
        <f t="shared" si="15"/>
        <v>32282</v>
      </c>
      <c r="I105" s="117"/>
      <c r="J105" s="150"/>
      <c r="K105" s="117"/>
      <c r="L105" s="150"/>
      <c r="M105" s="157">
        <f t="shared" si="21"/>
        <v>100</v>
      </c>
      <c r="N105" s="174">
        <f t="shared" si="20"/>
        <v>32282</v>
      </c>
      <c r="O105" s="117"/>
      <c r="P105" s="150"/>
      <c r="Q105" s="117"/>
      <c r="R105" s="150"/>
      <c r="S105" s="117"/>
      <c r="T105" s="150"/>
      <c r="U105" s="157">
        <f t="shared" si="17"/>
        <v>100</v>
      </c>
      <c r="V105" s="150">
        <f t="shared" si="18"/>
        <v>32282</v>
      </c>
      <c r="W105" s="117"/>
      <c r="X105" s="150"/>
      <c r="Y105" s="117"/>
      <c r="Z105" s="150"/>
      <c r="AA105" s="117"/>
      <c r="AB105" s="150"/>
      <c r="AC105" s="117"/>
      <c r="AD105" s="150"/>
      <c r="AE105" s="151"/>
    </row>
    <row r="106" spans="1:31" s="152" customFormat="1" ht="12.75" customHeight="1" x14ac:dyDescent="0.2">
      <c r="A106" s="115">
        <v>194.85</v>
      </c>
      <c r="B106" s="132"/>
      <c r="C106" s="100" t="s">
        <v>364</v>
      </c>
      <c r="D106" s="162">
        <v>300</v>
      </c>
      <c r="E106" s="101" t="s">
        <v>166</v>
      </c>
      <c r="F106" s="174">
        <f t="shared" si="22"/>
        <v>58455</v>
      </c>
      <c r="G106" s="157">
        <f t="shared" si="19"/>
        <v>100</v>
      </c>
      <c r="H106" s="174">
        <f t="shared" si="15"/>
        <v>19485</v>
      </c>
      <c r="I106" s="117"/>
      <c r="J106" s="150"/>
      <c r="K106" s="117"/>
      <c r="L106" s="150"/>
      <c r="M106" s="157">
        <f t="shared" si="21"/>
        <v>100</v>
      </c>
      <c r="N106" s="174">
        <f t="shared" si="20"/>
        <v>19485</v>
      </c>
      <c r="O106" s="117"/>
      <c r="P106" s="150"/>
      <c r="Q106" s="117"/>
      <c r="R106" s="150"/>
      <c r="S106" s="117"/>
      <c r="T106" s="150"/>
      <c r="U106" s="157">
        <f t="shared" si="17"/>
        <v>100</v>
      </c>
      <c r="V106" s="150">
        <f t="shared" si="18"/>
        <v>19485</v>
      </c>
      <c r="W106" s="117"/>
      <c r="X106" s="150"/>
      <c r="Y106" s="117"/>
      <c r="Z106" s="150"/>
      <c r="AA106" s="117"/>
      <c r="AB106" s="150"/>
      <c r="AC106" s="117"/>
      <c r="AD106" s="150"/>
      <c r="AE106" s="151"/>
    </row>
    <row r="107" spans="1:31" s="152" customFormat="1" ht="12.75" customHeight="1" x14ac:dyDescent="0.2">
      <c r="A107" s="115">
        <v>30</v>
      </c>
      <c r="B107" s="132"/>
      <c r="C107" s="88" t="s">
        <v>371</v>
      </c>
      <c r="D107" s="157">
        <v>900</v>
      </c>
      <c r="E107" s="142" t="s">
        <v>168</v>
      </c>
      <c r="F107" s="174">
        <f t="shared" si="22"/>
        <v>27000</v>
      </c>
      <c r="G107" s="157">
        <f t="shared" si="19"/>
        <v>300</v>
      </c>
      <c r="H107" s="174">
        <f t="shared" si="15"/>
        <v>9000</v>
      </c>
      <c r="I107" s="117"/>
      <c r="J107" s="150"/>
      <c r="K107" s="117"/>
      <c r="L107" s="150"/>
      <c r="M107" s="157">
        <f t="shared" si="21"/>
        <v>300</v>
      </c>
      <c r="N107" s="174">
        <f t="shared" si="20"/>
        <v>9000</v>
      </c>
      <c r="O107" s="117"/>
      <c r="P107" s="150"/>
      <c r="Q107" s="117"/>
      <c r="R107" s="150"/>
      <c r="S107" s="117"/>
      <c r="T107" s="150"/>
      <c r="U107" s="157">
        <f t="shared" si="17"/>
        <v>300</v>
      </c>
      <c r="V107" s="150">
        <f t="shared" si="18"/>
        <v>9000</v>
      </c>
      <c r="W107" s="117"/>
      <c r="X107" s="150"/>
      <c r="Y107" s="117"/>
      <c r="Z107" s="150"/>
      <c r="AA107" s="117"/>
      <c r="AB107" s="150"/>
      <c r="AC107" s="117"/>
      <c r="AD107" s="150"/>
      <c r="AE107" s="151"/>
    </row>
    <row r="108" spans="1:31" s="121" customFormat="1" ht="27" customHeight="1" x14ac:dyDescent="0.2">
      <c r="A108" s="115"/>
      <c r="B108" s="57">
        <v>218</v>
      </c>
      <c r="C108" s="116" t="s">
        <v>295</v>
      </c>
      <c r="D108" s="157"/>
      <c r="E108" s="59"/>
      <c r="F108" s="172">
        <f>F109+F110+F111+F112</f>
        <v>207764.82</v>
      </c>
      <c r="G108" s="158"/>
      <c r="H108" s="172">
        <f t="shared" ref="H108" si="23">H109+H110+H111+H112</f>
        <v>69254.939999999988</v>
      </c>
      <c r="I108" s="117"/>
      <c r="J108" s="150"/>
      <c r="K108" s="117"/>
      <c r="L108" s="150"/>
      <c r="M108" s="157"/>
      <c r="N108" s="174">
        <f t="shared" si="20"/>
        <v>69254.94</v>
      </c>
      <c r="O108" s="117"/>
      <c r="P108" s="150"/>
      <c r="Q108" s="117"/>
      <c r="R108" s="150"/>
      <c r="S108" s="117"/>
      <c r="T108" s="150"/>
      <c r="U108" s="157"/>
      <c r="V108" s="150">
        <f t="shared" si="18"/>
        <v>69254.94</v>
      </c>
      <c r="W108" s="117"/>
      <c r="X108" s="150"/>
      <c r="Y108" s="117"/>
      <c r="Z108" s="150"/>
      <c r="AA108" s="117"/>
      <c r="AB108" s="150"/>
      <c r="AC108" s="117"/>
      <c r="AD108" s="150"/>
      <c r="AE108" s="120"/>
    </row>
    <row r="109" spans="1:31" s="121" customFormat="1" ht="27" customHeight="1" x14ac:dyDescent="0.2">
      <c r="A109" s="115">
        <v>3130.38</v>
      </c>
      <c r="B109" s="132"/>
      <c r="C109" s="141" t="s">
        <v>372</v>
      </c>
      <c r="D109" s="162">
        <v>30</v>
      </c>
      <c r="E109" s="101" t="s">
        <v>35</v>
      </c>
      <c r="F109" s="174">
        <f>A109*D109</f>
        <v>93911.400000000009</v>
      </c>
      <c r="G109" s="157">
        <f t="shared" si="19"/>
        <v>10</v>
      </c>
      <c r="H109" s="172">
        <f t="shared" si="15"/>
        <v>31303.800000000003</v>
      </c>
      <c r="I109" s="117"/>
      <c r="J109" s="150"/>
      <c r="K109" s="117"/>
      <c r="L109" s="150"/>
      <c r="M109" s="157">
        <f t="shared" si="21"/>
        <v>10</v>
      </c>
      <c r="N109" s="174">
        <f t="shared" si="20"/>
        <v>31303.800000000003</v>
      </c>
      <c r="O109" s="117"/>
      <c r="P109" s="150"/>
      <c r="Q109" s="117"/>
      <c r="R109" s="150"/>
      <c r="S109" s="117"/>
      <c r="T109" s="150"/>
      <c r="U109" s="157">
        <f t="shared" si="17"/>
        <v>10</v>
      </c>
      <c r="V109" s="150">
        <f t="shared" si="18"/>
        <v>31303.800000000003</v>
      </c>
      <c r="W109" s="117"/>
      <c r="X109" s="150"/>
      <c r="Y109" s="117"/>
      <c r="Z109" s="150"/>
      <c r="AA109" s="117"/>
      <c r="AB109" s="150"/>
      <c r="AC109" s="117"/>
      <c r="AD109" s="150"/>
      <c r="AE109" s="120"/>
    </row>
    <row r="110" spans="1:31" s="121" customFormat="1" ht="27" customHeight="1" x14ac:dyDescent="0.2">
      <c r="A110" s="115">
        <v>2194.2600000000002</v>
      </c>
      <c r="B110" s="132"/>
      <c r="C110" s="141" t="s">
        <v>373</v>
      </c>
      <c r="D110" s="162">
        <v>27</v>
      </c>
      <c r="E110" s="101" t="s">
        <v>35</v>
      </c>
      <c r="F110" s="174">
        <f t="shared" ref="F110:F112" si="24">A110*D110</f>
        <v>59245.020000000004</v>
      </c>
      <c r="G110" s="157">
        <f t="shared" si="19"/>
        <v>9</v>
      </c>
      <c r="H110" s="172">
        <f t="shared" si="15"/>
        <v>19748.34</v>
      </c>
      <c r="I110" s="117"/>
      <c r="J110" s="150"/>
      <c r="K110" s="117"/>
      <c r="L110" s="150"/>
      <c r="M110" s="157">
        <f t="shared" si="21"/>
        <v>9</v>
      </c>
      <c r="N110" s="174">
        <f t="shared" si="20"/>
        <v>19748.34</v>
      </c>
      <c r="O110" s="117"/>
      <c r="P110" s="150"/>
      <c r="Q110" s="117"/>
      <c r="R110" s="150"/>
      <c r="S110" s="117"/>
      <c r="T110" s="150"/>
      <c r="U110" s="157">
        <f t="shared" si="17"/>
        <v>9</v>
      </c>
      <c r="V110" s="150">
        <f t="shared" si="18"/>
        <v>19748.34</v>
      </c>
      <c r="W110" s="117"/>
      <c r="X110" s="150"/>
      <c r="Y110" s="117"/>
      <c r="Z110" s="150"/>
      <c r="AA110" s="117"/>
      <c r="AB110" s="150"/>
      <c r="AC110" s="117"/>
      <c r="AD110" s="150"/>
      <c r="AE110" s="120"/>
    </row>
    <row r="111" spans="1:31" s="121" customFormat="1" ht="27" customHeight="1" x14ac:dyDescent="0.2">
      <c r="A111" s="115">
        <v>2079.1799999999998</v>
      </c>
      <c r="B111" s="132"/>
      <c r="C111" s="141" t="s">
        <v>374</v>
      </c>
      <c r="D111" s="162">
        <v>21</v>
      </c>
      <c r="E111" s="101" t="s">
        <v>35</v>
      </c>
      <c r="F111" s="174">
        <f t="shared" si="24"/>
        <v>43662.78</v>
      </c>
      <c r="G111" s="157">
        <f t="shared" si="19"/>
        <v>7</v>
      </c>
      <c r="H111" s="172">
        <f t="shared" si="15"/>
        <v>14554.26</v>
      </c>
      <c r="I111" s="117"/>
      <c r="J111" s="150"/>
      <c r="K111" s="117"/>
      <c r="L111" s="150"/>
      <c r="M111" s="157">
        <f t="shared" si="21"/>
        <v>7</v>
      </c>
      <c r="N111" s="174">
        <f t="shared" si="20"/>
        <v>14554.26</v>
      </c>
      <c r="O111" s="117"/>
      <c r="P111" s="150"/>
      <c r="Q111" s="117"/>
      <c r="R111" s="150"/>
      <c r="S111" s="117"/>
      <c r="T111" s="150"/>
      <c r="U111" s="157">
        <f t="shared" si="17"/>
        <v>7</v>
      </c>
      <c r="V111" s="150">
        <f t="shared" si="18"/>
        <v>14554.26</v>
      </c>
      <c r="W111" s="117"/>
      <c r="X111" s="150"/>
      <c r="Y111" s="117"/>
      <c r="Z111" s="150"/>
      <c r="AA111" s="117"/>
      <c r="AB111" s="150"/>
      <c r="AC111" s="117"/>
      <c r="AD111" s="150"/>
      <c r="AE111" s="120"/>
    </row>
    <row r="112" spans="1:31" s="121" customFormat="1" ht="27" customHeight="1" x14ac:dyDescent="0.2">
      <c r="A112" s="115">
        <v>4.38</v>
      </c>
      <c r="B112" s="132"/>
      <c r="C112" s="141" t="s">
        <v>375</v>
      </c>
      <c r="D112" s="162">
        <v>2499</v>
      </c>
      <c r="E112" s="101" t="s">
        <v>35</v>
      </c>
      <c r="F112" s="174">
        <f t="shared" si="24"/>
        <v>10945.619999999999</v>
      </c>
      <c r="G112" s="157">
        <f t="shared" si="19"/>
        <v>833</v>
      </c>
      <c r="H112" s="172">
        <f t="shared" si="15"/>
        <v>3648.5399999999995</v>
      </c>
      <c r="I112" s="117"/>
      <c r="J112" s="150"/>
      <c r="K112" s="117"/>
      <c r="L112" s="150"/>
      <c r="M112" s="157">
        <f t="shared" si="21"/>
        <v>833</v>
      </c>
      <c r="N112" s="174">
        <f t="shared" si="20"/>
        <v>3648.5399999999995</v>
      </c>
      <c r="O112" s="117"/>
      <c r="P112" s="150"/>
      <c r="Q112" s="117"/>
      <c r="R112" s="150"/>
      <c r="S112" s="117"/>
      <c r="T112" s="150"/>
      <c r="U112" s="157">
        <f t="shared" si="17"/>
        <v>833</v>
      </c>
      <c r="V112" s="150">
        <f t="shared" si="18"/>
        <v>3648.5399999999995</v>
      </c>
      <c r="W112" s="117"/>
      <c r="X112" s="150"/>
      <c r="Y112" s="117"/>
      <c r="Z112" s="150"/>
      <c r="AA112" s="117"/>
      <c r="AB112" s="150"/>
      <c r="AC112" s="117"/>
      <c r="AD112" s="150"/>
      <c r="AE112" s="120"/>
    </row>
    <row r="113" spans="1:31" s="121" customFormat="1" ht="27" customHeight="1" x14ac:dyDescent="0.2">
      <c r="A113" s="115"/>
      <c r="B113" s="57">
        <v>2200</v>
      </c>
      <c r="C113" s="116" t="s">
        <v>53</v>
      </c>
      <c r="D113" s="157"/>
      <c r="E113" s="59"/>
      <c r="F113" s="172"/>
      <c r="G113" s="158"/>
      <c r="H113" s="172">
        <f t="shared" ref="H113" si="25">H114</f>
        <v>2710884</v>
      </c>
      <c r="I113" s="117"/>
      <c r="J113" s="150">
        <f t="shared" ref="J113" si="26">J114</f>
        <v>2710884</v>
      </c>
      <c r="K113" s="117"/>
      <c r="L113" s="150">
        <f t="shared" ref="L113" si="27">L114</f>
        <v>2710884</v>
      </c>
      <c r="M113" s="157"/>
      <c r="N113" s="174">
        <f t="shared" ref="N113" si="28">N114</f>
        <v>2710884</v>
      </c>
      <c r="O113" s="117"/>
      <c r="P113" s="150">
        <f t="shared" ref="P113" si="29">P114</f>
        <v>2710884</v>
      </c>
      <c r="Q113" s="117"/>
      <c r="R113" s="150">
        <f t="shared" ref="R113" si="30">R114</f>
        <v>2710884</v>
      </c>
      <c r="S113" s="117"/>
      <c r="T113" s="150">
        <f t="shared" ref="T113" si="31">T114</f>
        <v>2710884</v>
      </c>
      <c r="U113" s="157"/>
      <c r="V113" s="150">
        <f t="shared" ref="V113" si="32">V114</f>
        <v>2710884</v>
      </c>
      <c r="W113" s="117"/>
      <c r="X113" s="150">
        <f t="shared" ref="X113" si="33">X114</f>
        <v>2710884</v>
      </c>
      <c r="Y113" s="117"/>
      <c r="Z113" s="150">
        <f t="shared" ref="Z113" si="34">Z114</f>
        <v>2710884</v>
      </c>
      <c r="AA113" s="117"/>
      <c r="AB113" s="150">
        <f t="shared" ref="AB113" si="35">AB114</f>
        <v>2710884</v>
      </c>
      <c r="AC113" s="117"/>
      <c r="AD113" s="150">
        <f t="shared" ref="AD113" si="36">AD114</f>
        <v>2710884</v>
      </c>
      <c r="AE113" s="120"/>
    </row>
    <row r="114" spans="1:31" s="121" customFormat="1" ht="27" customHeight="1" x14ac:dyDescent="0.2">
      <c r="A114" s="115"/>
      <c r="B114" s="132">
        <v>221</v>
      </c>
      <c r="C114" s="141" t="s">
        <v>54</v>
      </c>
      <c r="D114" s="162"/>
      <c r="E114" s="101"/>
      <c r="F114" s="174"/>
      <c r="G114" s="157"/>
      <c r="H114" s="172">
        <f t="shared" ref="H114:J114" si="37">SUM(H115:H117)</f>
        <v>2710884</v>
      </c>
      <c r="I114" s="117"/>
      <c r="J114" s="150">
        <f t="shared" si="37"/>
        <v>2710884</v>
      </c>
      <c r="K114" s="117"/>
      <c r="L114" s="150">
        <f>J114</f>
        <v>2710884</v>
      </c>
      <c r="M114" s="157"/>
      <c r="N114" s="174">
        <f t="shared" ref="N114" si="38">L114</f>
        <v>2710884</v>
      </c>
      <c r="O114" s="117"/>
      <c r="P114" s="150">
        <f t="shared" ref="P114" si="39">N114</f>
        <v>2710884</v>
      </c>
      <c r="Q114" s="117"/>
      <c r="R114" s="150">
        <f t="shared" ref="R114" si="40">P114</f>
        <v>2710884</v>
      </c>
      <c r="S114" s="117"/>
      <c r="T114" s="150">
        <f t="shared" ref="T114" si="41">R114</f>
        <v>2710884</v>
      </c>
      <c r="U114" s="157"/>
      <c r="V114" s="150">
        <f t="shared" ref="V114" si="42">T114</f>
        <v>2710884</v>
      </c>
      <c r="W114" s="117"/>
      <c r="X114" s="150">
        <f t="shared" ref="X114" si="43">V114</f>
        <v>2710884</v>
      </c>
      <c r="Y114" s="117"/>
      <c r="Z114" s="150">
        <f t="shared" ref="Z114" si="44">X114</f>
        <v>2710884</v>
      </c>
      <c r="AA114" s="117"/>
      <c r="AB114" s="150">
        <f t="shared" ref="AB114" si="45">Z114</f>
        <v>2710884</v>
      </c>
      <c r="AC114" s="117"/>
      <c r="AD114" s="150">
        <f t="shared" ref="AD114" si="46">AB114</f>
        <v>2710884</v>
      </c>
      <c r="AE114" s="120"/>
    </row>
    <row r="115" spans="1:31" s="121" customFormat="1" ht="27" customHeight="1" x14ac:dyDescent="0.2">
      <c r="A115" s="115">
        <v>33</v>
      </c>
      <c r="B115" s="132"/>
      <c r="C115" s="141" t="s">
        <v>376</v>
      </c>
      <c r="D115" s="162">
        <v>985500</v>
      </c>
      <c r="E115" s="101" t="s">
        <v>505</v>
      </c>
      <c r="F115" s="174">
        <f>D115*A115</f>
        <v>32521500</v>
      </c>
      <c r="G115" s="157">
        <f>D115/12</f>
        <v>82125</v>
      </c>
      <c r="H115" s="172">
        <f>F115/12</f>
        <v>2710125</v>
      </c>
      <c r="I115" s="117">
        <f>D115/12</f>
        <v>82125</v>
      </c>
      <c r="J115" s="150">
        <f>F115/12</f>
        <v>2710125</v>
      </c>
      <c r="K115" s="117">
        <f>I115</f>
        <v>82125</v>
      </c>
      <c r="L115" s="150">
        <f>J115</f>
        <v>2710125</v>
      </c>
      <c r="M115" s="157">
        <f t="shared" ref="M115:X115" si="47">K115</f>
        <v>82125</v>
      </c>
      <c r="N115" s="174">
        <f t="shared" si="47"/>
        <v>2710125</v>
      </c>
      <c r="O115" s="117">
        <f t="shared" si="47"/>
        <v>82125</v>
      </c>
      <c r="P115" s="150">
        <f t="shared" si="47"/>
        <v>2710125</v>
      </c>
      <c r="Q115" s="117">
        <f t="shared" si="47"/>
        <v>82125</v>
      </c>
      <c r="R115" s="150">
        <f t="shared" si="47"/>
        <v>2710125</v>
      </c>
      <c r="S115" s="117">
        <f t="shared" si="47"/>
        <v>82125</v>
      </c>
      <c r="T115" s="150">
        <f t="shared" si="47"/>
        <v>2710125</v>
      </c>
      <c r="U115" s="157">
        <f t="shared" si="47"/>
        <v>82125</v>
      </c>
      <c r="V115" s="150">
        <f t="shared" si="47"/>
        <v>2710125</v>
      </c>
      <c r="W115" s="117">
        <f t="shared" si="47"/>
        <v>82125</v>
      </c>
      <c r="X115" s="150">
        <f t="shared" si="47"/>
        <v>2710125</v>
      </c>
      <c r="Y115" s="117">
        <f t="shared" ref="Y115:AD116" si="48">W115</f>
        <v>82125</v>
      </c>
      <c r="Z115" s="150">
        <f t="shared" si="48"/>
        <v>2710125</v>
      </c>
      <c r="AA115" s="117">
        <f t="shared" si="48"/>
        <v>82125</v>
      </c>
      <c r="AB115" s="150">
        <f t="shared" si="48"/>
        <v>2710125</v>
      </c>
      <c r="AC115" s="117">
        <f t="shared" si="48"/>
        <v>82125</v>
      </c>
      <c r="AD115" s="150">
        <f t="shared" si="48"/>
        <v>2710125</v>
      </c>
      <c r="AE115" s="120"/>
    </row>
    <row r="116" spans="1:31" s="121" customFormat="1" ht="27" customHeight="1" x14ac:dyDescent="0.2">
      <c r="A116" s="115">
        <v>33</v>
      </c>
      <c r="B116" s="132"/>
      <c r="C116" s="141" t="s">
        <v>377</v>
      </c>
      <c r="D116" s="162">
        <v>276</v>
      </c>
      <c r="E116" s="101" t="s">
        <v>505</v>
      </c>
      <c r="F116" s="174">
        <f>D116*A116</f>
        <v>9108</v>
      </c>
      <c r="G116" s="157">
        <f>D116/12</f>
        <v>23</v>
      </c>
      <c r="H116" s="172">
        <f>F116/12</f>
        <v>759</v>
      </c>
      <c r="I116" s="117">
        <f>G116</f>
        <v>23</v>
      </c>
      <c r="J116" s="150">
        <f>H116</f>
        <v>759</v>
      </c>
      <c r="K116" s="117">
        <f t="shared" ref="K116:P116" si="49">I116</f>
        <v>23</v>
      </c>
      <c r="L116" s="150">
        <f t="shared" si="49"/>
        <v>759</v>
      </c>
      <c r="M116" s="157">
        <f t="shared" si="49"/>
        <v>23</v>
      </c>
      <c r="N116" s="174">
        <f t="shared" si="49"/>
        <v>759</v>
      </c>
      <c r="O116" s="117">
        <f t="shared" si="49"/>
        <v>23</v>
      </c>
      <c r="P116" s="150">
        <f t="shared" si="49"/>
        <v>759</v>
      </c>
      <c r="Q116" s="117">
        <f t="shared" ref="Q116" si="50">O116</f>
        <v>23</v>
      </c>
      <c r="R116" s="150">
        <f t="shared" ref="R116" si="51">P116</f>
        <v>759</v>
      </c>
      <c r="S116" s="117">
        <f t="shared" ref="S116" si="52">Q116</f>
        <v>23</v>
      </c>
      <c r="T116" s="150">
        <f t="shared" ref="T116:V116" si="53">R116</f>
        <v>759</v>
      </c>
      <c r="U116" s="157">
        <f t="shared" si="53"/>
        <v>23</v>
      </c>
      <c r="V116" s="150">
        <f t="shared" si="53"/>
        <v>759</v>
      </c>
      <c r="W116" s="117">
        <f t="shared" ref="W116" si="54">U116</f>
        <v>23</v>
      </c>
      <c r="X116" s="150">
        <f t="shared" ref="X116" si="55">V116</f>
        <v>759</v>
      </c>
      <c r="Y116" s="117">
        <f t="shared" si="48"/>
        <v>23</v>
      </c>
      <c r="Z116" s="150">
        <f t="shared" si="48"/>
        <v>759</v>
      </c>
      <c r="AA116" s="117">
        <f t="shared" si="48"/>
        <v>23</v>
      </c>
      <c r="AB116" s="150">
        <f t="shared" si="48"/>
        <v>759</v>
      </c>
      <c r="AC116" s="117">
        <f t="shared" si="48"/>
        <v>23</v>
      </c>
      <c r="AD116" s="150">
        <f t="shared" si="48"/>
        <v>759</v>
      </c>
      <c r="AE116" s="120"/>
    </row>
    <row r="117" spans="1:31" s="121" customFormat="1" ht="26.25" customHeight="1" x14ac:dyDescent="0.2">
      <c r="A117" s="115"/>
      <c r="B117" s="57">
        <v>2500</v>
      </c>
      <c r="C117" s="88" t="s">
        <v>64</v>
      </c>
      <c r="D117" s="159"/>
      <c r="E117" s="58"/>
      <c r="F117" s="176">
        <f>F118+F191</f>
        <v>345275.13000000012</v>
      </c>
      <c r="G117" s="156"/>
      <c r="H117" s="180"/>
      <c r="I117" s="119"/>
      <c r="J117" s="180"/>
      <c r="K117" s="119"/>
      <c r="L117" s="180"/>
      <c r="M117" s="156"/>
      <c r="N117" s="176"/>
      <c r="O117" s="119"/>
      <c r="P117" s="180"/>
      <c r="Q117" s="119"/>
      <c r="R117" s="176"/>
      <c r="S117" s="119"/>
      <c r="T117" s="180"/>
      <c r="U117" s="156"/>
      <c r="V117" s="180"/>
      <c r="W117" s="119"/>
      <c r="X117" s="180"/>
      <c r="Y117" s="119"/>
      <c r="Z117" s="180"/>
      <c r="AA117" s="119"/>
      <c r="AB117" s="180"/>
      <c r="AC117" s="119"/>
      <c r="AD117" s="180"/>
      <c r="AE117" s="120"/>
    </row>
    <row r="118" spans="1:31" s="121" customFormat="1" ht="13.5" customHeight="1" x14ac:dyDescent="0.2">
      <c r="A118" s="115"/>
      <c r="B118" s="57">
        <v>253</v>
      </c>
      <c r="C118" s="116" t="s">
        <v>378</v>
      </c>
      <c r="D118" s="159"/>
      <c r="E118" s="58"/>
      <c r="F118" s="171">
        <f>SUM(F119:F190)</f>
        <v>265614.09000000008</v>
      </c>
      <c r="G118" s="119"/>
      <c r="H118" s="171">
        <f t="shared" ref="H118" si="56">SUM(H119:H190)</f>
        <v>88538.03</v>
      </c>
      <c r="I118" s="119"/>
      <c r="J118" s="171"/>
      <c r="K118" s="119"/>
      <c r="L118" s="171"/>
      <c r="M118" s="156"/>
      <c r="N118" s="150">
        <f t="shared" ref="N118" si="57">SUM(N119:N190)</f>
        <v>88538.03</v>
      </c>
      <c r="O118" s="119"/>
      <c r="P118" s="171"/>
      <c r="Q118" s="119"/>
      <c r="R118" s="150"/>
      <c r="S118" s="119"/>
      <c r="T118" s="171"/>
      <c r="U118" s="156"/>
      <c r="V118" s="171">
        <f t="shared" ref="V118" si="58">SUM(V119:V190)</f>
        <v>88538.03</v>
      </c>
      <c r="W118" s="119"/>
      <c r="X118" s="171"/>
      <c r="Y118" s="119"/>
      <c r="Z118" s="171"/>
      <c r="AA118" s="119"/>
      <c r="AB118" s="171"/>
      <c r="AC118" s="119"/>
      <c r="AD118" s="171"/>
      <c r="AE118" s="120"/>
    </row>
    <row r="119" spans="1:31" s="121" customFormat="1" ht="13.5" customHeight="1" x14ac:dyDescent="0.2">
      <c r="A119" s="115">
        <v>139.19999999999999</v>
      </c>
      <c r="B119" s="125"/>
      <c r="C119" s="141" t="s">
        <v>379</v>
      </c>
      <c r="D119" s="181">
        <v>120</v>
      </c>
      <c r="E119" s="182" t="s">
        <v>166</v>
      </c>
      <c r="F119" s="174">
        <f>A119*D119</f>
        <v>16704</v>
      </c>
      <c r="G119" s="157">
        <f>D119/3</f>
        <v>40</v>
      </c>
      <c r="H119" s="150">
        <f>F119/3</f>
        <v>5568</v>
      </c>
      <c r="I119" s="126"/>
      <c r="J119" s="150"/>
      <c r="K119" s="126"/>
      <c r="L119" s="150"/>
      <c r="M119" s="157">
        <f>D119/3</f>
        <v>40</v>
      </c>
      <c r="N119" s="150">
        <f>F119/3</f>
        <v>5568</v>
      </c>
      <c r="O119" s="126"/>
      <c r="P119" s="150"/>
      <c r="Q119" s="126"/>
      <c r="R119" s="150"/>
      <c r="S119" s="126"/>
      <c r="T119" s="150"/>
      <c r="U119" s="157">
        <f>D119/3</f>
        <v>40</v>
      </c>
      <c r="V119" s="150">
        <f>F119/3</f>
        <v>5568</v>
      </c>
      <c r="W119" s="126"/>
      <c r="X119" s="150"/>
      <c r="Y119" s="126"/>
      <c r="Z119" s="150"/>
      <c r="AA119" s="126"/>
      <c r="AB119" s="150"/>
      <c r="AC119" s="136"/>
      <c r="AD119" s="213"/>
    </row>
    <row r="120" spans="1:31" s="121" customFormat="1" ht="13.5" customHeight="1" x14ac:dyDescent="0.2">
      <c r="A120" s="115">
        <v>141.52000000000001</v>
      </c>
      <c r="B120" s="125"/>
      <c r="C120" s="183" t="s">
        <v>380</v>
      </c>
      <c r="D120" s="184">
        <v>396</v>
      </c>
      <c r="E120" s="182" t="s">
        <v>166</v>
      </c>
      <c r="F120" s="174">
        <f t="shared" ref="F120:F180" si="59">A120*D120</f>
        <v>56041.920000000006</v>
      </c>
      <c r="G120" s="157">
        <f>D120/3</f>
        <v>132</v>
      </c>
      <c r="H120" s="150">
        <f t="shared" ref="H120:H183" si="60">F120/3</f>
        <v>18680.640000000003</v>
      </c>
      <c r="I120" s="126"/>
      <c r="J120" s="150"/>
      <c r="K120" s="126"/>
      <c r="L120" s="150"/>
      <c r="M120" s="157">
        <f t="shared" ref="M120:M183" si="61">D120/3</f>
        <v>132</v>
      </c>
      <c r="N120" s="150">
        <f t="shared" ref="N120:N183" si="62">F120/3</f>
        <v>18680.640000000003</v>
      </c>
      <c r="O120" s="126"/>
      <c r="P120" s="150"/>
      <c r="Q120" s="126"/>
      <c r="R120" s="150"/>
      <c r="S120" s="126"/>
      <c r="T120" s="150"/>
      <c r="U120" s="157">
        <f t="shared" ref="U120:U183" si="63">D120/3</f>
        <v>132</v>
      </c>
      <c r="V120" s="150">
        <f t="shared" ref="V120:V183" si="64">F120/3</f>
        <v>18680.640000000003</v>
      </c>
      <c r="W120" s="126"/>
      <c r="X120" s="150"/>
      <c r="Y120" s="126"/>
      <c r="Z120" s="150"/>
      <c r="AA120" s="126"/>
      <c r="AB120" s="150"/>
      <c r="AC120" s="136"/>
      <c r="AD120" s="213"/>
    </row>
    <row r="121" spans="1:31" s="121" customFormat="1" ht="13.5" customHeight="1" x14ac:dyDescent="0.2">
      <c r="A121" s="115">
        <v>323.06</v>
      </c>
      <c r="B121" s="125"/>
      <c r="C121" s="183" t="s">
        <v>381</v>
      </c>
      <c r="D121" s="184">
        <v>39</v>
      </c>
      <c r="E121" s="182" t="s">
        <v>166</v>
      </c>
      <c r="F121" s="174">
        <f t="shared" si="59"/>
        <v>12599.34</v>
      </c>
      <c r="G121" s="157">
        <f t="shared" ref="G121:G184" si="65">D121/3</f>
        <v>13</v>
      </c>
      <c r="H121" s="150">
        <f t="shared" si="60"/>
        <v>4199.78</v>
      </c>
      <c r="I121" s="126"/>
      <c r="J121" s="150"/>
      <c r="K121" s="126"/>
      <c r="L121" s="150"/>
      <c r="M121" s="157">
        <f t="shared" si="61"/>
        <v>13</v>
      </c>
      <c r="N121" s="150">
        <f t="shared" si="62"/>
        <v>4199.78</v>
      </c>
      <c r="O121" s="126"/>
      <c r="P121" s="150"/>
      <c r="Q121" s="126"/>
      <c r="R121" s="150"/>
      <c r="S121" s="126"/>
      <c r="T121" s="150"/>
      <c r="U121" s="157">
        <f t="shared" si="63"/>
        <v>13</v>
      </c>
      <c r="V121" s="150">
        <f t="shared" si="64"/>
        <v>4199.78</v>
      </c>
      <c r="W121" s="126"/>
      <c r="X121" s="150"/>
      <c r="Y121" s="126"/>
      <c r="Z121" s="150"/>
      <c r="AA121" s="126"/>
      <c r="AB121" s="150"/>
      <c r="AC121" s="136"/>
      <c r="AD121" s="213"/>
    </row>
    <row r="122" spans="1:31" s="121" customFormat="1" ht="13.5" customHeight="1" x14ac:dyDescent="0.2">
      <c r="A122" s="115">
        <v>14.02</v>
      </c>
      <c r="B122" s="125"/>
      <c r="C122" s="183" t="s">
        <v>382</v>
      </c>
      <c r="D122" s="184">
        <v>150</v>
      </c>
      <c r="E122" s="182" t="s">
        <v>166</v>
      </c>
      <c r="F122" s="174">
        <f t="shared" si="59"/>
        <v>2103</v>
      </c>
      <c r="G122" s="157">
        <f t="shared" si="65"/>
        <v>50</v>
      </c>
      <c r="H122" s="150">
        <f t="shared" si="60"/>
        <v>701</v>
      </c>
      <c r="I122" s="126"/>
      <c r="J122" s="150"/>
      <c r="K122" s="126"/>
      <c r="L122" s="150"/>
      <c r="M122" s="157">
        <f t="shared" si="61"/>
        <v>50</v>
      </c>
      <c r="N122" s="150">
        <f t="shared" si="62"/>
        <v>701</v>
      </c>
      <c r="O122" s="126"/>
      <c r="P122" s="150"/>
      <c r="Q122" s="126"/>
      <c r="R122" s="150"/>
      <c r="S122" s="126"/>
      <c r="T122" s="150"/>
      <c r="U122" s="157">
        <f t="shared" si="63"/>
        <v>50</v>
      </c>
      <c r="V122" s="150">
        <f t="shared" si="64"/>
        <v>701</v>
      </c>
      <c r="W122" s="126"/>
      <c r="X122" s="150"/>
      <c r="Y122" s="126"/>
      <c r="Z122" s="150"/>
      <c r="AA122" s="126"/>
      <c r="AB122" s="150"/>
      <c r="AC122" s="136"/>
      <c r="AD122" s="213"/>
    </row>
    <row r="123" spans="1:31" s="121" customFormat="1" ht="13.5" customHeight="1" x14ac:dyDescent="0.2">
      <c r="A123" s="115">
        <v>129.57</v>
      </c>
      <c r="B123" s="125"/>
      <c r="C123" s="183" t="s">
        <v>383</v>
      </c>
      <c r="D123" s="184">
        <v>51</v>
      </c>
      <c r="E123" s="182" t="s">
        <v>166</v>
      </c>
      <c r="F123" s="174">
        <f t="shared" si="59"/>
        <v>6608.07</v>
      </c>
      <c r="G123" s="157">
        <f t="shared" si="65"/>
        <v>17</v>
      </c>
      <c r="H123" s="150">
        <f t="shared" si="60"/>
        <v>2202.69</v>
      </c>
      <c r="I123" s="126"/>
      <c r="J123" s="150"/>
      <c r="K123" s="126"/>
      <c r="L123" s="150"/>
      <c r="M123" s="157">
        <f t="shared" si="61"/>
        <v>17</v>
      </c>
      <c r="N123" s="150">
        <f t="shared" si="62"/>
        <v>2202.69</v>
      </c>
      <c r="O123" s="126"/>
      <c r="P123" s="150"/>
      <c r="Q123" s="126"/>
      <c r="R123" s="150"/>
      <c r="S123" s="126"/>
      <c r="T123" s="150"/>
      <c r="U123" s="157">
        <f t="shared" si="63"/>
        <v>17</v>
      </c>
      <c r="V123" s="150">
        <f t="shared" si="64"/>
        <v>2202.69</v>
      </c>
      <c r="W123" s="126"/>
      <c r="X123" s="150"/>
      <c r="Y123" s="126"/>
      <c r="Z123" s="150"/>
      <c r="AA123" s="126"/>
      <c r="AB123" s="150"/>
      <c r="AC123" s="136"/>
      <c r="AD123" s="213"/>
    </row>
    <row r="124" spans="1:31" s="121" customFormat="1" ht="13.5" customHeight="1" x14ac:dyDescent="0.2">
      <c r="A124" s="115">
        <v>64.260000000000005</v>
      </c>
      <c r="B124" s="125"/>
      <c r="C124" s="183" t="s">
        <v>384</v>
      </c>
      <c r="D124" s="184">
        <v>99</v>
      </c>
      <c r="E124" s="182" t="s">
        <v>166</v>
      </c>
      <c r="F124" s="174">
        <f t="shared" si="59"/>
        <v>6361.7400000000007</v>
      </c>
      <c r="G124" s="157">
        <f t="shared" si="65"/>
        <v>33</v>
      </c>
      <c r="H124" s="150">
        <f t="shared" si="60"/>
        <v>2120.5800000000004</v>
      </c>
      <c r="I124" s="126"/>
      <c r="J124" s="150"/>
      <c r="K124" s="126"/>
      <c r="L124" s="150"/>
      <c r="M124" s="157">
        <f t="shared" si="61"/>
        <v>33</v>
      </c>
      <c r="N124" s="150">
        <f t="shared" si="62"/>
        <v>2120.5800000000004</v>
      </c>
      <c r="O124" s="126"/>
      <c r="P124" s="150"/>
      <c r="Q124" s="126"/>
      <c r="R124" s="150"/>
      <c r="S124" s="126"/>
      <c r="T124" s="150"/>
      <c r="U124" s="157">
        <f t="shared" si="63"/>
        <v>33</v>
      </c>
      <c r="V124" s="150">
        <f t="shared" si="64"/>
        <v>2120.5800000000004</v>
      </c>
      <c r="W124" s="126"/>
      <c r="X124" s="150"/>
      <c r="Y124" s="126"/>
      <c r="Z124" s="150"/>
      <c r="AA124" s="126"/>
      <c r="AB124" s="150"/>
      <c r="AC124" s="136"/>
      <c r="AD124" s="213"/>
    </row>
    <row r="125" spans="1:31" s="121" customFormat="1" ht="17.25" customHeight="1" x14ac:dyDescent="0.2">
      <c r="A125" s="115">
        <v>18.39</v>
      </c>
      <c r="B125" s="125"/>
      <c r="C125" s="183" t="s">
        <v>385</v>
      </c>
      <c r="D125" s="185">
        <v>39</v>
      </c>
      <c r="E125" s="182" t="s">
        <v>166</v>
      </c>
      <c r="F125" s="174">
        <f t="shared" si="59"/>
        <v>717.21</v>
      </c>
      <c r="G125" s="157">
        <f t="shared" si="65"/>
        <v>13</v>
      </c>
      <c r="H125" s="150">
        <f t="shared" si="60"/>
        <v>239.07000000000002</v>
      </c>
      <c r="I125" s="126"/>
      <c r="J125" s="150"/>
      <c r="K125" s="126"/>
      <c r="L125" s="150"/>
      <c r="M125" s="157">
        <f t="shared" si="61"/>
        <v>13</v>
      </c>
      <c r="N125" s="150">
        <f t="shared" si="62"/>
        <v>239.07000000000002</v>
      </c>
      <c r="O125" s="126"/>
      <c r="P125" s="150"/>
      <c r="Q125" s="126"/>
      <c r="R125" s="150"/>
      <c r="S125" s="126"/>
      <c r="T125" s="150"/>
      <c r="U125" s="157">
        <f t="shared" si="63"/>
        <v>13</v>
      </c>
      <c r="V125" s="150">
        <f t="shared" si="64"/>
        <v>239.07000000000002</v>
      </c>
      <c r="W125" s="126"/>
      <c r="X125" s="150"/>
      <c r="Y125" s="126"/>
      <c r="Z125" s="150"/>
      <c r="AA125" s="126"/>
      <c r="AB125" s="150"/>
      <c r="AC125" s="136"/>
      <c r="AD125" s="213"/>
    </row>
    <row r="126" spans="1:31" s="121" customFormat="1" ht="13.5" customHeight="1" x14ac:dyDescent="0.2">
      <c r="A126" s="115">
        <v>50.75</v>
      </c>
      <c r="B126" s="125"/>
      <c r="C126" s="183" t="s">
        <v>386</v>
      </c>
      <c r="D126" s="184">
        <v>699</v>
      </c>
      <c r="E126" s="182" t="s">
        <v>166</v>
      </c>
      <c r="F126" s="174">
        <f t="shared" si="59"/>
        <v>35474.25</v>
      </c>
      <c r="G126" s="157">
        <f t="shared" si="65"/>
        <v>233</v>
      </c>
      <c r="H126" s="150">
        <f t="shared" si="60"/>
        <v>11824.75</v>
      </c>
      <c r="I126" s="126"/>
      <c r="J126" s="150"/>
      <c r="K126" s="126"/>
      <c r="L126" s="150"/>
      <c r="M126" s="157">
        <f t="shared" si="61"/>
        <v>233</v>
      </c>
      <c r="N126" s="150">
        <f t="shared" si="62"/>
        <v>11824.75</v>
      </c>
      <c r="O126" s="126"/>
      <c r="P126" s="150"/>
      <c r="Q126" s="126"/>
      <c r="R126" s="150"/>
      <c r="S126" s="126"/>
      <c r="T126" s="150"/>
      <c r="U126" s="157">
        <f t="shared" si="63"/>
        <v>233</v>
      </c>
      <c r="V126" s="150">
        <f t="shared" si="64"/>
        <v>11824.75</v>
      </c>
      <c r="W126" s="126"/>
      <c r="X126" s="150"/>
      <c r="Y126" s="126"/>
      <c r="Z126" s="150"/>
      <c r="AA126" s="126"/>
      <c r="AB126" s="150"/>
      <c r="AC126" s="136"/>
      <c r="AD126" s="213"/>
    </row>
    <row r="127" spans="1:31" s="121" customFormat="1" ht="13.5" customHeight="1" x14ac:dyDescent="0.2">
      <c r="A127" s="115">
        <v>27.14</v>
      </c>
      <c r="B127" s="125"/>
      <c r="C127" s="183" t="s">
        <v>387</v>
      </c>
      <c r="D127" s="184">
        <v>51</v>
      </c>
      <c r="E127" s="182" t="s">
        <v>166</v>
      </c>
      <c r="F127" s="174">
        <f t="shared" si="59"/>
        <v>1384.14</v>
      </c>
      <c r="G127" s="157">
        <f t="shared" si="65"/>
        <v>17</v>
      </c>
      <c r="H127" s="150">
        <f t="shared" si="60"/>
        <v>461.38000000000005</v>
      </c>
      <c r="I127" s="126"/>
      <c r="J127" s="150"/>
      <c r="K127" s="126"/>
      <c r="L127" s="150"/>
      <c r="M127" s="157">
        <f t="shared" si="61"/>
        <v>17</v>
      </c>
      <c r="N127" s="150">
        <f t="shared" si="62"/>
        <v>461.38000000000005</v>
      </c>
      <c r="O127" s="126"/>
      <c r="P127" s="150"/>
      <c r="Q127" s="126"/>
      <c r="R127" s="150"/>
      <c r="S127" s="126"/>
      <c r="T127" s="150"/>
      <c r="U127" s="157">
        <f t="shared" si="63"/>
        <v>17</v>
      </c>
      <c r="V127" s="150">
        <f t="shared" si="64"/>
        <v>461.38000000000005</v>
      </c>
      <c r="W127" s="126"/>
      <c r="X127" s="150"/>
      <c r="Y127" s="126"/>
      <c r="Z127" s="150"/>
      <c r="AA127" s="126"/>
      <c r="AB127" s="150"/>
      <c r="AC127" s="136"/>
      <c r="AD127" s="213"/>
    </row>
    <row r="128" spans="1:31" s="121" customFormat="1" ht="13.5" customHeight="1" x14ac:dyDescent="0.2">
      <c r="A128" s="115">
        <v>39.42</v>
      </c>
      <c r="B128" s="125"/>
      <c r="C128" s="183" t="s">
        <v>388</v>
      </c>
      <c r="D128" s="184">
        <v>51</v>
      </c>
      <c r="E128" s="182" t="s">
        <v>166</v>
      </c>
      <c r="F128" s="174">
        <f t="shared" si="59"/>
        <v>2010.42</v>
      </c>
      <c r="G128" s="157">
        <f t="shared" si="65"/>
        <v>17</v>
      </c>
      <c r="H128" s="150">
        <f t="shared" si="60"/>
        <v>670.14</v>
      </c>
      <c r="I128" s="126"/>
      <c r="J128" s="150"/>
      <c r="K128" s="126"/>
      <c r="L128" s="150"/>
      <c r="M128" s="157">
        <f t="shared" si="61"/>
        <v>17</v>
      </c>
      <c r="N128" s="150">
        <f t="shared" si="62"/>
        <v>670.14</v>
      </c>
      <c r="O128" s="126"/>
      <c r="P128" s="150"/>
      <c r="Q128" s="126"/>
      <c r="R128" s="150"/>
      <c r="S128" s="126"/>
      <c r="T128" s="150"/>
      <c r="U128" s="157">
        <f t="shared" si="63"/>
        <v>17</v>
      </c>
      <c r="V128" s="150">
        <f t="shared" si="64"/>
        <v>670.14</v>
      </c>
      <c r="W128" s="126"/>
      <c r="X128" s="150"/>
      <c r="Y128" s="126"/>
      <c r="Z128" s="150"/>
      <c r="AA128" s="126"/>
      <c r="AB128" s="150"/>
      <c r="AC128" s="136"/>
      <c r="AD128" s="213"/>
    </row>
    <row r="129" spans="1:30" s="121" customFormat="1" ht="15.75" customHeight="1" x14ac:dyDescent="0.2">
      <c r="A129" s="115">
        <v>30.66</v>
      </c>
      <c r="B129" s="125"/>
      <c r="C129" s="183" t="s">
        <v>389</v>
      </c>
      <c r="D129" s="186">
        <v>39</v>
      </c>
      <c r="E129" s="187" t="s">
        <v>166</v>
      </c>
      <c r="F129" s="174">
        <f t="shared" si="59"/>
        <v>1195.74</v>
      </c>
      <c r="G129" s="157">
        <f t="shared" si="65"/>
        <v>13</v>
      </c>
      <c r="H129" s="150">
        <f t="shared" si="60"/>
        <v>398.58</v>
      </c>
      <c r="I129" s="126"/>
      <c r="J129" s="150"/>
      <c r="K129" s="126"/>
      <c r="L129" s="150"/>
      <c r="M129" s="157">
        <f t="shared" si="61"/>
        <v>13</v>
      </c>
      <c r="N129" s="150">
        <f t="shared" si="62"/>
        <v>398.58</v>
      </c>
      <c r="O129" s="126"/>
      <c r="P129" s="150"/>
      <c r="Q129" s="126"/>
      <c r="R129" s="150"/>
      <c r="S129" s="126"/>
      <c r="T129" s="150"/>
      <c r="U129" s="157">
        <f t="shared" si="63"/>
        <v>13</v>
      </c>
      <c r="V129" s="150">
        <f t="shared" si="64"/>
        <v>398.58</v>
      </c>
      <c r="W129" s="126"/>
      <c r="X129" s="150"/>
      <c r="Y129" s="126"/>
      <c r="Z129" s="150"/>
      <c r="AA129" s="126"/>
      <c r="AB129" s="150"/>
      <c r="AC129" s="136"/>
      <c r="AD129" s="213"/>
    </row>
    <row r="130" spans="1:30" s="121" customFormat="1" ht="13.5" customHeight="1" x14ac:dyDescent="0.2">
      <c r="A130" s="115">
        <v>57.81</v>
      </c>
      <c r="B130" s="125"/>
      <c r="C130" s="188" t="s">
        <v>390</v>
      </c>
      <c r="D130" s="189">
        <v>201</v>
      </c>
      <c r="E130" s="190" t="s">
        <v>166</v>
      </c>
      <c r="F130" s="174">
        <f t="shared" si="59"/>
        <v>11619.810000000001</v>
      </c>
      <c r="G130" s="157">
        <f t="shared" si="65"/>
        <v>67</v>
      </c>
      <c r="H130" s="150">
        <f t="shared" si="60"/>
        <v>3873.2700000000004</v>
      </c>
      <c r="I130" s="126"/>
      <c r="J130" s="150"/>
      <c r="K130" s="126"/>
      <c r="L130" s="150"/>
      <c r="M130" s="157">
        <f t="shared" si="61"/>
        <v>67</v>
      </c>
      <c r="N130" s="150">
        <f t="shared" si="62"/>
        <v>3873.2700000000004</v>
      </c>
      <c r="O130" s="126"/>
      <c r="P130" s="150"/>
      <c r="Q130" s="126"/>
      <c r="R130" s="150"/>
      <c r="S130" s="126"/>
      <c r="T130" s="150"/>
      <c r="U130" s="157">
        <f t="shared" si="63"/>
        <v>67</v>
      </c>
      <c r="V130" s="150">
        <f t="shared" si="64"/>
        <v>3873.2700000000004</v>
      </c>
      <c r="W130" s="126"/>
      <c r="X130" s="150"/>
      <c r="Y130" s="126"/>
      <c r="Z130" s="150"/>
      <c r="AA130" s="126"/>
      <c r="AB130" s="150"/>
      <c r="AC130" s="136"/>
      <c r="AD130" s="213"/>
    </row>
    <row r="131" spans="1:30" s="121" customFormat="1" ht="13.5" customHeight="1" x14ac:dyDescent="0.2">
      <c r="A131" s="115">
        <v>24.7</v>
      </c>
      <c r="B131" s="125"/>
      <c r="C131" s="183" t="s">
        <v>391</v>
      </c>
      <c r="D131" s="184">
        <v>30</v>
      </c>
      <c r="E131" s="182" t="s">
        <v>166</v>
      </c>
      <c r="F131" s="174">
        <f t="shared" si="59"/>
        <v>741</v>
      </c>
      <c r="G131" s="157">
        <f t="shared" si="65"/>
        <v>10</v>
      </c>
      <c r="H131" s="150">
        <f t="shared" si="60"/>
        <v>247</v>
      </c>
      <c r="I131" s="126"/>
      <c r="J131" s="150"/>
      <c r="K131" s="126"/>
      <c r="L131" s="150"/>
      <c r="M131" s="157">
        <f t="shared" si="61"/>
        <v>10</v>
      </c>
      <c r="N131" s="150">
        <f t="shared" si="62"/>
        <v>247</v>
      </c>
      <c r="O131" s="126"/>
      <c r="P131" s="150"/>
      <c r="Q131" s="126"/>
      <c r="R131" s="150"/>
      <c r="S131" s="126"/>
      <c r="T131" s="150"/>
      <c r="U131" s="157">
        <f t="shared" si="63"/>
        <v>10</v>
      </c>
      <c r="V131" s="150">
        <f t="shared" si="64"/>
        <v>247</v>
      </c>
      <c r="W131" s="126"/>
      <c r="X131" s="150"/>
      <c r="Y131" s="126"/>
      <c r="Z131" s="150"/>
      <c r="AA131" s="126"/>
      <c r="AB131" s="150"/>
      <c r="AC131" s="136"/>
      <c r="AD131" s="213"/>
    </row>
    <row r="132" spans="1:30" s="121" customFormat="1" ht="13.5" customHeight="1" x14ac:dyDescent="0.2">
      <c r="A132" s="115">
        <v>10.32</v>
      </c>
      <c r="B132" s="125"/>
      <c r="C132" s="183" t="s">
        <v>392</v>
      </c>
      <c r="D132" s="184">
        <v>51</v>
      </c>
      <c r="E132" s="182" t="s">
        <v>166</v>
      </c>
      <c r="F132" s="174">
        <f t="shared" si="59"/>
        <v>526.32000000000005</v>
      </c>
      <c r="G132" s="157">
        <f t="shared" si="65"/>
        <v>17</v>
      </c>
      <c r="H132" s="150">
        <f t="shared" si="60"/>
        <v>175.44000000000003</v>
      </c>
      <c r="I132" s="126"/>
      <c r="J132" s="150"/>
      <c r="K132" s="126"/>
      <c r="L132" s="150"/>
      <c r="M132" s="157">
        <f t="shared" si="61"/>
        <v>17</v>
      </c>
      <c r="N132" s="150">
        <f t="shared" si="62"/>
        <v>175.44000000000003</v>
      </c>
      <c r="O132" s="126"/>
      <c r="P132" s="150"/>
      <c r="Q132" s="126"/>
      <c r="R132" s="150"/>
      <c r="S132" s="126"/>
      <c r="T132" s="150"/>
      <c r="U132" s="157">
        <f t="shared" si="63"/>
        <v>17</v>
      </c>
      <c r="V132" s="150">
        <f t="shared" si="64"/>
        <v>175.44000000000003</v>
      </c>
      <c r="W132" s="126"/>
      <c r="X132" s="150"/>
      <c r="Y132" s="126"/>
      <c r="Z132" s="150"/>
      <c r="AA132" s="126"/>
      <c r="AB132" s="150"/>
      <c r="AC132" s="136"/>
      <c r="AD132" s="213"/>
    </row>
    <row r="133" spans="1:30" s="121" customFormat="1" ht="13.5" customHeight="1" x14ac:dyDescent="0.2">
      <c r="A133" s="115">
        <v>9.9600000000000009</v>
      </c>
      <c r="B133" s="125"/>
      <c r="C133" s="183" t="s">
        <v>393</v>
      </c>
      <c r="D133" s="184">
        <v>99</v>
      </c>
      <c r="E133" s="182" t="s">
        <v>166</v>
      </c>
      <c r="F133" s="174">
        <f t="shared" si="59"/>
        <v>986.04000000000008</v>
      </c>
      <c r="G133" s="157">
        <f t="shared" si="65"/>
        <v>33</v>
      </c>
      <c r="H133" s="150">
        <f t="shared" si="60"/>
        <v>328.68</v>
      </c>
      <c r="I133" s="126"/>
      <c r="J133" s="150"/>
      <c r="K133" s="126"/>
      <c r="L133" s="150"/>
      <c r="M133" s="157">
        <f t="shared" si="61"/>
        <v>33</v>
      </c>
      <c r="N133" s="150">
        <f t="shared" si="62"/>
        <v>328.68</v>
      </c>
      <c r="O133" s="126"/>
      <c r="P133" s="150"/>
      <c r="Q133" s="126"/>
      <c r="R133" s="150"/>
      <c r="S133" s="126"/>
      <c r="T133" s="150"/>
      <c r="U133" s="157">
        <f t="shared" si="63"/>
        <v>33</v>
      </c>
      <c r="V133" s="150">
        <f t="shared" si="64"/>
        <v>328.68</v>
      </c>
      <c r="W133" s="126"/>
      <c r="X133" s="150"/>
      <c r="Y133" s="126"/>
      <c r="Z133" s="150"/>
      <c r="AA133" s="126"/>
      <c r="AB133" s="150"/>
      <c r="AC133" s="136"/>
      <c r="AD133" s="213"/>
    </row>
    <row r="134" spans="1:30" s="121" customFormat="1" ht="13.5" customHeight="1" x14ac:dyDescent="0.2">
      <c r="A134" s="115">
        <v>24.13</v>
      </c>
      <c r="B134" s="125"/>
      <c r="C134" s="183" t="s">
        <v>394</v>
      </c>
      <c r="D134" s="185">
        <v>39</v>
      </c>
      <c r="E134" s="182" t="s">
        <v>166</v>
      </c>
      <c r="F134" s="174">
        <f t="shared" si="59"/>
        <v>941.06999999999994</v>
      </c>
      <c r="G134" s="157">
        <f t="shared" si="65"/>
        <v>13</v>
      </c>
      <c r="H134" s="150">
        <f t="shared" si="60"/>
        <v>313.69</v>
      </c>
      <c r="I134" s="126"/>
      <c r="J134" s="150"/>
      <c r="K134" s="126"/>
      <c r="L134" s="150"/>
      <c r="M134" s="157">
        <f t="shared" si="61"/>
        <v>13</v>
      </c>
      <c r="N134" s="150">
        <f t="shared" si="62"/>
        <v>313.69</v>
      </c>
      <c r="O134" s="126"/>
      <c r="P134" s="150"/>
      <c r="Q134" s="126"/>
      <c r="R134" s="150"/>
      <c r="S134" s="126"/>
      <c r="T134" s="150"/>
      <c r="U134" s="157">
        <f t="shared" si="63"/>
        <v>13</v>
      </c>
      <c r="V134" s="150">
        <f t="shared" si="64"/>
        <v>313.69</v>
      </c>
      <c r="W134" s="126"/>
      <c r="X134" s="150"/>
      <c r="Y134" s="126"/>
      <c r="Z134" s="150"/>
      <c r="AA134" s="126"/>
      <c r="AB134" s="150"/>
      <c r="AC134" s="136"/>
      <c r="AD134" s="213"/>
    </row>
    <row r="135" spans="1:30" s="121" customFormat="1" ht="13.5" customHeight="1" x14ac:dyDescent="0.2">
      <c r="A135" s="115">
        <v>13.35</v>
      </c>
      <c r="B135" s="125"/>
      <c r="C135" s="183" t="s">
        <v>395</v>
      </c>
      <c r="D135" s="184">
        <v>51</v>
      </c>
      <c r="E135" s="182" t="s">
        <v>166</v>
      </c>
      <c r="F135" s="174">
        <f t="shared" si="59"/>
        <v>680.85</v>
      </c>
      <c r="G135" s="157">
        <f t="shared" si="65"/>
        <v>17</v>
      </c>
      <c r="H135" s="150">
        <f t="shared" si="60"/>
        <v>226.95000000000002</v>
      </c>
      <c r="I135" s="126"/>
      <c r="J135" s="150"/>
      <c r="K135" s="126"/>
      <c r="L135" s="150"/>
      <c r="M135" s="157">
        <f t="shared" si="61"/>
        <v>17</v>
      </c>
      <c r="N135" s="150">
        <f t="shared" si="62"/>
        <v>226.95000000000002</v>
      </c>
      <c r="O135" s="126"/>
      <c r="P135" s="150"/>
      <c r="Q135" s="126"/>
      <c r="R135" s="150"/>
      <c r="S135" s="126"/>
      <c r="T135" s="150"/>
      <c r="U135" s="157">
        <f t="shared" si="63"/>
        <v>17</v>
      </c>
      <c r="V135" s="150">
        <f t="shared" si="64"/>
        <v>226.95000000000002</v>
      </c>
      <c r="W135" s="126"/>
      <c r="X135" s="150"/>
      <c r="Y135" s="126"/>
      <c r="Z135" s="150"/>
      <c r="AA135" s="126"/>
      <c r="AB135" s="150"/>
      <c r="AC135" s="136"/>
      <c r="AD135" s="213"/>
    </row>
    <row r="136" spans="1:30" s="121" customFormat="1" ht="18.75" customHeight="1" x14ac:dyDescent="0.2">
      <c r="A136" s="115">
        <v>11.74</v>
      </c>
      <c r="B136" s="125"/>
      <c r="C136" s="183" t="s">
        <v>396</v>
      </c>
      <c r="D136" s="184">
        <v>120</v>
      </c>
      <c r="E136" s="182" t="s">
        <v>166</v>
      </c>
      <c r="F136" s="174">
        <f t="shared" si="59"/>
        <v>1408.8</v>
      </c>
      <c r="G136" s="157">
        <f t="shared" si="65"/>
        <v>40</v>
      </c>
      <c r="H136" s="150">
        <f t="shared" si="60"/>
        <v>469.59999999999997</v>
      </c>
      <c r="I136" s="126"/>
      <c r="J136" s="150"/>
      <c r="K136" s="126"/>
      <c r="L136" s="150"/>
      <c r="M136" s="157">
        <f t="shared" si="61"/>
        <v>40</v>
      </c>
      <c r="N136" s="150">
        <f t="shared" si="62"/>
        <v>469.59999999999997</v>
      </c>
      <c r="O136" s="126"/>
      <c r="P136" s="150"/>
      <c r="Q136" s="126"/>
      <c r="R136" s="150"/>
      <c r="S136" s="126"/>
      <c r="T136" s="150"/>
      <c r="U136" s="157">
        <f t="shared" si="63"/>
        <v>40</v>
      </c>
      <c r="V136" s="150">
        <f t="shared" si="64"/>
        <v>469.59999999999997</v>
      </c>
      <c r="W136" s="126"/>
      <c r="X136" s="150"/>
      <c r="Y136" s="126"/>
      <c r="Z136" s="150"/>
      <c r="AA136" s="126"/>
      <c r="AB136" s="150"/>
      <c r="AC136" s="136"/>
      <c r="AD136" s="213"/>
    </row>
    <row r="137" spans="1:30" s="121" customFormat="1" ht="13.5" customHeight="1" x14ac:dyDescent="0.2">
      <c r="A137" s="115">
        <v>18.100000000000001</v>
      </c>
      <c r="B137" s="125"/>
      <c r="C137" s="141" t="s">
        <v>397</v>
      </c>
      <c r="D137" s="181">
        <v>132</v>
      </c>
      <c r="E137" s="182" t="s">
        <v>166</v>
      </c>
      <c r="F137" s="174">
        <f t="shared" si="59"/>
        <v>2389.2000000000003</v>
      </c>
      <c r="G137" s="157">
        <f t="shared" si="65"/>
        <v>44</v>
      </c>
      <c r="H137" s="150">
        <f t="shared" si="60"/>
        <v>796.40000000000009</v>
      </c>
      <c r="I137" s="126"/>
      <c r="J137" s="150"/>
      <c r="K137" s="126"/>
      <c r="L137" s="150"/>
      <c r="M137" s="157">
        <f t="shared" si="61"/>
        <v>44</v>
      </c>
      <c r="N137" s="150">
        <f t="shared" si="62"/>
        <v>796.40000000000009</v>
      </c>
      <c r="O137" s="126"/>
      <c r="P137" s="150"/>
      <c r="Q137" s="126"/>
      <c r="R137" s="150"/>
      <c r="S137" s="126"/>
      <c r="T137" s="150"/>
      <c r="U137" s="157">
        <f t="shared" si="63"/>
        <v>44</v>
      </c>
      <c r="V137" s="150">
        <f t="shared" si="64"/>
        <v>796.40000000000009</v>
      </c>
      <c r="W137" s="126"/>
      <c r="X137" s="150"/>
      <c r="Y137" s="126"/>
      <c r="Z137" s="150"/>
      <c r="AA137" s="126"/>
      <c r="AB137" s="150"/>
      <c r="AC137" s="136"/>
      <c r="AD137" s="213"/>
    </row>
    <row r="138" spans="1:30" s="121" customFormat="1" ht="13.5" customHeight="1" x14ac:dyDescent="0.2">
      <c r="A138" s="115">
        <v>44.3</v>
      </c>
      <c r="B138" s="125"/>
      <c r="C138" s="141" t="s">
        <v>398</v>
      </c>
      <c r="D138" s="191">
        <v>120</v>
      </c>
      <c r="E138" s="187" t="s">
        <v>166</v>
      </c>
      <c r="F138" s="174">
        <f t="shared" si="59"/>
        <v>5316</v>
      </c>
      <c r="G138" s="157">
        <f t="shared" si="65"/>
        <v>40</v>
      </c>
      <c r="H138" s="150">
        <f t="shared" si="60"/>
        <v>1772</v>
      </c>
      <c r="I138" s="126"/>
      <c r="J138" s="150"/>
      <c r="K138" s="126"/>
      <c r="L138" s="150"/>
      <c r="M138" s="157">
        <f t="shared" si="61"/>
        <v>40</v>
      </c>
      <c r="N138" s="150">
        <f t="shared" si="62"/>
        <v>1772</v>
      </c>
      <c r="O138" s="126"/>
      <c r="P138" s="150"/>
      <c r="Q138" s="126"/>
      <c r="R138" s="150"/>
      <c r="S138" s="126"/>
      <c r="T138" s="150"/>
      <c r="U138" s="157">
        <f t="shared" si="63"/>
        <v>40</v>
      </c>
      <c r="V138" s="150">
        <f t="shared" si="64"/>
        <v>1772</v>
      </c>
      <c r="W138" s="126"/>
      <c r="X138" s="150"/>
      <c r="Y138" s="126"/>
      <c r="Z138" s="150"/>
      <c r="AA138" s="126"/>
      <c r="AB138" s="150"/>
      <c r="AC138" s="136"/>
      <c r="AD138" s="213"/>
    </row>
    <row r="139" spans="1:30" s="121" customFormat="1" ht="13.5" customHeight="1" x14ac:dyDescent="0.2">
      <c r="A139" s="115">
        <v>26.13</v>
      </c>
      <c r="B139" s="125"/>
      <c r="C139" s="141" t="s">
        <v>399</v>
      </c>
      <c r="D139" s="189">
        <v>150</v>
      </c>
      <c r="E139" s="190" t="s">
        <v>166</v>
      </c>
      <c r="F139" s="174">
        <f t="shared" si="59"/>
        <v>3919.5</v>
      </c>
      <c r="G139" s="157">
        <f t="shared" si="65"/>
        <v>50</v>
      </c>
      <c r="H139" s="150">
        <f t="shared" si="60"/>
        <v>1306.5</v>
      </c>
      <c r="I139" s="126"/>
      <c r="J139" s="150"/>
      <c r="K139" s="126"/>
      <c r="L139" s="150"/>
      <c r="M139" s="157">
        <f t="shared" si="61"/>
        <v>50</v>
      </c>
      <c r="N139" s="150">
        <f t="shared" si="62"/>
        <v>1306.5</v>
      </c>
      <c r="O139" s="126"/>
      <c r="P139" s="150"/>
      <c r="Q139" s="126"/>
      <c r="R139" s="150"/>
      <c r="S139" s="126"/>
      <c r="T139" s="150"/>
      <c r="U139" s="157">
        <f t="shared" si="63"/>
        <v>50</v>
      </c>
      <c r="V139" s="150">
        <f t="shared" si="64"/>
        <v>1306.5</v>
      </c>
      <c r="W139" s="126"/>
      <c r="X139" s="150"/>
      <c r="Y139" s="126"/>
      <c r="Z139" s="150"/>
      <c r="AA139" s="126"/>
      <c r="AB139" s="150"/>
      <c r="AC139" s="136"/>
      <c r="AD139" s="213"/>
    </row>
    <row r="140" spans="1:30" s="121" customFormat="1" ht="13.5" customHeight="1" x14ac:dyDescent="0.2">
      <c r="A140" s="115">
        <v>33.380000000000003</v>
      </c>
      <c r="B140" s="125"/>
      <c r="C140" s="141" t="s">
        <v>400</v>
      </c>
      <c r="D140" s="192">
        <v>12</v>
      </c>
      <c r="E140" s="182" t="s">
        <v>166</v>
      </c>
      <c r="F140" s="174">
        <f t="shared" si="59"/>
        <v>400.56000000000006</v>
      </c>
      <c r="G140" s="157">
        <f t="shared" si="65"/>
        <v>4</v>
      </c>
      <c r="H140" s="150">
        <f t="shared" si="60"/>
        <v>133.52000000000001</v>
      </c>
      <c r="I140" s="126"/>
      <c r="J140" s="150"/>
      <c r="K140" s="126"/>
      <c r="L140" s="150"/>
      <c r="M140" s="157">
        <f t="shared" si="61"/>
        <v>4</v>
      </c>
      <c r="N140" s="150">
        <f t="shared" si="62"/>
        <v>133.52000000000001</v>
      </c>
      <c r="O140" s="126"/>
      <c r="P140" s="150"/>
      <c r="Q140" s="126"/>
      <c r="R140" s="150"/>
      <c r="S140" s="126"/>
      <c r="T140" s="150"/>
      <c r="U140" s="157">
        <f t="shared" si="63"/>
        <v>4</v>
      </c>
      <c r="V140" s="150">
        <f t="shared" si="64"/>
        <v>133.52000000000001</v>
      </c>
      <c r="W140" s="126"/>
      <c r="X140" s="150"/>
      <c r="Y140" s="126"/>
      <c r="Z140" s="150"/>
      <c r="AA140" s="126"/>
      <c r="AB140" s="150"/>
      <c r="AC140" s="136"/>
      <c r="AD140" s="213"/>
    </row>
    <row r="141" spans="1:30" s="121" customFormat="1" ht="13.5" customHeight="1" x14ac:dyDescent="0.2">
      <c r="A141" s="115">
        <v>25.17</v>
      </c>
      <c r="B141" s="125"/>
      <c r="C141" s="141" t="s">
        <v>401</v>
      </c>
      <c r="D141" s="192">
        <v>51</v>
      </c>
      <c r="E141" s="182" t="s">
        <v>166</v>
      </c>
      <c r="F141" s="174">
        <f t="shared" si="59"/>
        <v>1283.67</v>
      </c>
      <c r="G141" s="157">
        <f t="shared" si="65"/>
        <v>17</v>
      </c>
      <c r="H141" s="150">
        <f t="shared" si="60"/>
        <v>427.89000000000004</v>
      </c>
      <c r="I141" s="126"/>
      <c r="J141" s="150"/>
      <c r="K141" s="126"/>
      <c r="L141" s="150"/>
      <c r="M141" s="157">
        <f t="shared" si="61"/>
        <v>17</v>
      </c>
      <c r="N141" s="150">
        <f t="shared" si="62"/>
        <v>427.89000000000004</v>
      </c>
      <c r="O141" s="126"/>
      <c r="P141" s="150"/>
      <c r="Q141" s="126"/>
      <c r="R141" s="150"/>
      <c r="S141" s="126"/>
      <c r="T141" s="150"/>
      <c r="U141" s="157">
        <f t="shared" si="63"/>
        <v>17</v>
      </c>
      <c r="V141" s="150">
        <f t="shared" si="64"/>
        <v>427.89000000000004</v>
      </c>
      <c r="W141" s="126"/>
      <c r="X141" s="150"/>
      <c r="Y141" s="126"/>
      <c r="Z141" s="150"/>
      <c r="AA141" s="126"/>
      <c r="AB141" s="150"/>
      <c r="AC141" s="136"/>
      <c r="AD141" s="213"/>
    </row>
    <row r="142" spans="1:30" s="121" customFormat="1" ht="13.5" customHeight="1" x14ac:dyDescent="0.2">
      <c r="A142" s="115">
        <v>12.53</v>
      </c>
      <c r="B142" s="125"/>
      <c r="C142" s="141" t="s">
        <v>402</v>
      </c>
      <c r="D142" s="192">
        <v>102</v>
      </c>
      <c r="E142" s="182" t="s">
        <v>166</v>
      </c>
      <c r="F142" s="174">
        <f t="shared" si="59"/>
        <v>1278.06</v>
      </c>
      <c r="G142" s="157">
        <f t="shared" si="65"/>
        <v>34</v>
      </c>
      <c r="H142" s="150">
        <f t="shared" si="60"/>
        <v>426.02</v>
      </c>
      <c r="I142" s="126"/>
      <c r="J142" s="150"/>
      <c r="K142" s="126"/>
      <c r="L142" s="150"/>
      <c r="M142" s="157">
        <f t="shared" si="61"/>
        <v>34</v>
      </c>
      <c r="N142" s="150">
        <f t="shared" si="62"/>
        <v>426.02</v>
      </c>
      <c r="O142" s="126"/>
      <c r="P142" s="150"/>
      <c r="Q142" s="126"/>
      <c r="R142" s="150"/>
      <c r="S142" s="126"/>
      <c r="T142" s="150"/>
      <c r="U142" s="157">
        <f t="shared" si="63"/>
        <v>34</v>
      </c>
      <c r="V142" s="150">
        <f t="shared" si="64"/>
        <v>426.02</v>
      </c>
      <c r="W142" s="126"/>
      <c r="X142" s="150"/>
      <c r="Y142" s="126"/>
      <c r="Z142" s="150"/>
      <c r="AA142" s="126"/>
      <c r="AB142" s="150"/>
      <c r="AC142" s="136"/>
      <c r="AD142" s="213"/>
    </row>
    <row r="143" spans="1:30" s="121" customFormat="1" ht="13.5" customHeight="1" x14ac:dyDescent="0.2">
      <c r="A143" s="115">
        <v>15.93</v>
      </c>
      <c r="B143" s="125"/>
      <c r="C143" s="141" t="s">
        <v>403</v>
      </c>
      <c r="D143" s="192">
        <v>102</v>
      </c>
      <c r="E143" s="182" t="s">
        <v>166</v>
      </c>
      <c r="F143" s="174">
        <f t="shared" si="59"/>
        <v>1624.86</v>
      </c>
      <c r="G143" s="157">
        <f t="shared" si="65"/>
        <v>34</v>
      </c>
      <c r="H143" s="150">
        <f t="shared" si="60"/>
        <v>541.62</v>
      </c>
      <c r="I143" s="126"/>
      <c r="J143" s="150"/>
      <c r="K143" s="126"/>
      <c r="L143" s="150"/>
      <c r="M143" s="157">
        <f t="shared" si="61"/>
        <v>34</v>
      </c>
      <c r="N143" s="150">
        <f t="shared" si="62"/>
        <v>541.62</v>
      </c>
      <c r="O143" s="126"/>
      <c r="P143" s="150"/>
      <c r="Q143" s="126"/>
      <c r="R143" s="150"/>
      <c r="S143" s="126"/>
      <c r="T143" s="150"/>
      <c r="U143" s="157">
        <f t="shared" si="63"/>
        <v>34</v>
      </c>
      <c r="V143" s="150">
        <f t="shared" si="64"/>
        <v>541.62</v>
      </c>
      <c r="W143" s="126"/>
      <c r="X143" s="150"/>
      <c r="Y143" s="126"/>
      <c r="Z143" s="150"/>
      <c r="AA143" s="126"/>
      <c r="AB143" s="150"/>
      <c r="AC143" s="136"/>
      <c r="AD143" s="213"/>
    </row>
    <row r="144" spans="1:30" s="121" customFormat="1" ht="13.5" customHeight="1" x14ac:dyDescent="0.2">
      <c r="A144" s="115">
        <v>48.14</v>
      </c>
      <c r="B144" s="125"/>
      <c r="C144" s="141" t="s">
        <v>404</v>
      </c>
      <c r="D144" s="192">
        <v>12</v>
      </c>
      <c r="E144" s="182" t="s">
        <v>166</v>
      </c>
      <c r="F144" s="174">
        <f t="shared" si="59"/>
        <v>577.68000000000006</v>
      </c>
      <c r="G144" s="157">
        <f t="shared" si="65"/>
        <v>4</v>
      </c>
      <c r="H144" s="150">
        <f t="shared" si="60"/>
        <v>192.56000000000003</v>
      </c>
      <c r="I144" s="126"/>
      <c r="J144" s="150"/>
      <c r="K144" s="126"/>
      <c r="L144" s="150"/>
      <c r="M144" s="157">
        <f t="shared" si="61"/>
        <v>4</v>
      </c>
      <c r="N144" s="150">
        <f t="shared" si="62"/>
        <v>192.56000000000003</v>
      </c>
      <c r="O144" s="126"/>
      <c r="P144" s="150"/>
      <c r="Q144" s="126"/>
      <c r="R144" s="150"/>
      <c r="S144" s="126"/>
      <c r="T144" s="150"/>
      <c r="U144" s="157">
        <f t="shared" si="63"/>
        <v>4</v>
      </c>
      <c r="V144" s="150">
        <f t="shared" si="64"/>
        <v>192.56000000000003</v>
      </c>
      <c r="W144" s="126"/>
      <c r="X144" s="150"/>
      <c r="Y144" s="126"/>
      <c r="Z144" s="150"/>
      <c r="AA144" s="126"/>
      <c r="AB144" s="150"/>
      <c r="AC144" s="136"/>
      <c r="AD144" s="213"/>
    </row>
    <row r="145" spans="1:30" s="121" customFormat="1" ht="13.5" customHeight="1" x14ac:dyDescent="0.2">
      <c r="A145" s="115">
        <v>22.61</v>
      </c>
      <c r="B145" s="125"/>
      <c r="C145" s="141" t="s">
        <v>405</v>
      </c>
      <c r="D145" s="192">
        <v>102</v>
      </c>
      <c r="E145" s="182" t="s">
        <v>166</v>
      </c>
      <c r="F145" s="174">
        <f t="shared" si="59"/>
        <v>2306.2199999999998</v>
      </c>
      <c r="G145" s="157">
        <f t="shared" si="65"/>
        <v>34</v>
      </c>
      <c r="H145" s="150">
        <f t="shared" si="60"/>
        <v>768.7399999999999</v>
      </c>
      <c r="I145" s="126"/>
      <c r="J145" s="150"/>
      <c r="K145" s="126"/>
      <c r="L145" s="150"/>
      <c r="M145" s="157">
        <f t="shared" si="61"/>
        <v>34</v>
      </c>
      <c r="N145" s="150">
        <f t="shared" si="62"/>
        <v>768.7399999999999</v>
      </c>
      <c r="O145" s="126"/>
      <c r="P145" s="150"/>
      <c r="Q145" s="126"/>
      <c r="R145" s="150"/>
      <c r="S145" s="126"/>
      <c r="T145" s="150"/>
      <c r="U145" s="157">
        <f t="shared" si="63"/>
        <v>34</v>
      </c>
      <c r="V145" s="150">
        <f t="shared" si="64"/>
        <v>768.7399999999999</v>
      </c>
      <c r="W145" s="126"/>
      <c r="X145" s="150"/>
      <c r="Y145" s="126"/>
      <c r="Z145" s="150"/>
      <c r="AA145" s="126"/>
      <c r="AB145" s="150"/>
      <c r="AC145" s="136"/>
      <c r="AD145" s="213"/>
    </row>
    <row r="146" spans="1:30" s="121" customFormat="1" ht="13.5" customHeight="1" x14ac:dyDescent="0.2">
      <c r="A146" s="115">
        <v>30.17</v>
      </c>
      <c r="B146" s="125"/>
      <c r="C146" s="141" t="s">
        <v>406</v>
      </c>
      <c r="D146" s="192">
        <v>102</v>
      </c>
      <c r="E146" s="182" t="s">
        <v>166</v>
      </c>
      <c r="F146" s="174">
        <f t="shared" si="59"/>
        <v>3077.34</v>
      </c>
      <c r="G146" s="157">
        <f t="shared" si="65"/>
        <v>34</v>
      </c>
      <c r="H146" s="150">
        <f t="shared" si="60"/>
        <v>1025.78</v>
      </c>
      <c r="I146" s="126"/>
      <c r="J146" s="150"/>
      <c r="K146" s="126"/>
      <c r="L146" s="150"/>
      <c r="M146" s="157">
        <f t="shared" si="61"/>
        <v>34</v>
      </c>
      <c r="N146" s="150">
        <f t="shared" si="62"/>
        <v>1025.78</v>
      </c>
      <c r="O146" s="126"/>
      <c r="P146" s="150"/>
      <c r="Q146" s="126"/>
      <c r="R146" s="150"/>
      <c r="S146" s="126"/>
      <c r="T146" s="150"/>
      <c r="U146" s="157">
        <f t="shared" si="63"/>
        <v>34</v>
      </c>
      <c r="V146" s="150">
        <f t="shared" si="64"/>
        <v>1025.78</v>
      </c>
      <c r="W146" s="126"/>
      <c r="X146" s="150"/>
      <c r="Y146" s="126"/>
      <c r="Z146" s="150"/>
      <c r="AA146" s="126"/>
      <c r="AB146" s="150"/>
      <c r="AC146" s="136"/>
      <c r="AD146" s="213"/>
    </row>
    <row r="147" spans="1:30" s="121" customFormat="1" ht="13.5" customHeight="1" x14ac:dyDescent="0.2">
      <c r="A147" s="115">
        <v>23.46</v>
      </c>
      <c r="B147" s="125"/>
      <c r="C147" s="141" t="s">
        <v>407</v>
      </c>
      <c r="D147" s="192">
        <v>102</v>
      </c>
      <c r="E147" s="182" t="s">
        <v>166</v>
      </c>
      <c r="F147" s="174">
        <f t="shared" si="59"/>
        <v>2392.92</v>
      </c>
      <c r="G147" s="157">
        <f t="shared" si="65"/>
        <v>34</v>
      </c>
      <c r="H147" s="150">
        <f t="shared" si="60"/>
        <v>797.64</v>
      </c>
      <c r="I147" s="126"/>
      <c r="J147" s="150"/>
      <c r="K147" s="126"/>
      <c r="L147" s="150"/>
      <c r="M147" s="157">
        <f t="shared" si="61"/>
        <v>34</v>
      </c>
      <c r="N147" s="150">
        <f t="shared" si="62"/>
        <v>797.64</v>
      </c>
      <c r="O147" s="126"/>
      <c r="P147" s="150"/>
      <c r="Q147" s="126"/>
      <c r="R147" s="150"/>
      <c r="S147" s="126"/>
      <c r="T147" s="150"/>
      <c r="U147" s="157">
        <f t="shared" si="63"/>
        <v>34</v>
      </c>
      <c r="V147" s="150">
        <f t="shared" si="64"/>
        <v>797.64</v>
      </c>
      <c r="W147" s="126"/>
      <c r="X147" s="150"/>
      <c r="Y147" s="126"/>
      <c r="Z147" s="150"/>
      <c r="AA147" s="126"/>
      <c r="AB147" s="150"/>
      <c r="AC147" s="136"/>
      <c r="AD147" s="213"/>
    </row>
    <row r="148" spans="1:30" s="121" customFormat="1" ht="13.5" customHeight="1" x14ac:dyDescent="0.2">
      <c r="A148" s="115">
        <v>9.33</v>
      </c>
      <c r="B148" s="125"/>
      <c r="C148" s="141" t="s">
        <v>408</v>
      </c>
      <c r="D148" s="193">
        <v>150</v>
      </c>
      <c r="E148" s="194" t="s">
        <v>166</v>
      </c>
      <c r="F148" s="174">
        <f t="shared" si="59"/>
        <v>1399.5</v>
      </c>
      <c r="G148" s="157">
        <f t="shared" si="65"/>
        <v>50</v>
      </c>
      <c r="H148" s="150">
        <f t="shared" si="60"/>
        <v>466.5</v>
      </c>
      <c r="I148" s="126"/>
      <c r="J148" s="150"/>
      <c r="K148" s="126"/>
      <c r="L148" s="150"/>
      <c r="M148" s="157">
        <f t="shared" si="61"/>
        <v>50</v>
      </c>
      <c r="N148" s="150">
        <f t="shared" si="62"/>
        <v>466.5</v>
      </c>
      <c r="O148" s="126"/>
      <c r="P148" s="150"/>
      <c r="Q148" s="126"/>
      <c r="R148" s="150"/>
      <c r="S148" s="126"/>
      <c r="T148" s="150"/>
      <c r="U148" s="157">
        <f t="shared" si="63"/>
        <v>50</v>
      </c>
      <c r="V148" s="150">
        <f t="shared" si="64"/>
        <v>466.5</v>
      </c>
      <c r="W148" s="126"/>
      <c r="X148" s="150"/>
      <c r="Y148" s="126"/>
      <c r="Z148" s="150"/>
      <c r="AA148" s="126"/>
      <c r="AB148" s="150"/>
      <c r="AC148" s="136"/>
      <c r="AD148" s="213"/>
    </row>
    <row r="149" spans="1:30" s="121" customFormat="1" ht="13.5" customHeight="1" x14ac:dyDescent="0.2">
      <c r="A149" s="115">
        <v>36.22</v>
      </c>
      <c r="B149" s="125"/>
      <c r="C149" s="141" t="s">
        <v>409</v>
      </c>
      <c r="D149" s="192">
        <v>90</v>
      </c>
      <c r="E149" s="182" t="s">
        <v>166</v>
      </c>
      <c r="F149" s="174">
        <f t="shared" si="59"/>
        <v>3259.7999999999997</v>
      </c>
      <c r="G149" s="157">
        <f t="shared" si="65"/>
        <v>30</v>
      </c>
      <c r="H149" s="150">
        <f t="shared" si="60"/>
        <v>1086.5999999999999</v>
      </c>
      <c r="I149" s="126"/>
      <c r="J149" s="150"/>
      <c r="K149" s="126"/>
      <c r="L149" s="150"/>
      <c r="M149" s="157">
        <f t="shared" si="61"/>
        <v>30</v>
      </c>
      <c r="N149" s="150">
        <f t="shared" si="62"/>
        <v>1086.5999999999999</v>
      </c>
      <c r="O149" s="126"/>
      <c r="P149" s="150"/>
      <c r="Q149" s="126"/>
      <c r="R149" s="150"/>
      <c r="S149" s="126"/>
      <c r="T149" s="150"/>
      <c r="U149" s="157">
        <f t="shared" si="63"/>
        <v>30</v>
      </c>
      <c r="V149" s="150">
        <f t="shared" si="64"/>
        <v>1086.5999999999999</v>
      </c>
      <c r="W149" s="126"/>
      <c r="X149" s="150"/>
      <c r="Y149" s="126"/>
      <c r="Z149" s="150"/>
      <c r="AA149" s="126"/>
      <c r="AB149" s="150"/>
      <c r="AC149" s="136"/>
      <c r="AD149" s="213"/>
    </row>
    <row r="150" spans="1:30" s="121" customFormat="1" ht="13.5" customHeight="1" x14ac:dyDescent="0.2">
      <c r="A150" s="115">
        <v>19.72</v>
      </c>
      <c r="B150" s="125"/>
      <c r="C150" s="141" t="s">
        <v>410</v>
      </c>
      <c r="D150" s="193">
        <v>150</v>
      </c>
      <c r="E150" s="194" t="s">
        <v>166</v>
      </c>
      <c r="F150" s="174">
        <f t="shared" si="59"/>
        <v>2958</v>
      </c>
      <c r="G150" s="157">
        <f t="shared" si="65"/>
        <v>50</v>
      </c>
      <c r="H150" s="150">
        <f t="shared" si="60"/>
        <v>986</v>
      </c>
      <c r="I150" s="126"/>
      <c r="J150" s="150"/>
      <c r="K150" s="126"/>
      <c r="L150" s="150"/>
      <c r="M150" s="157">
        <f t="shared" si="61"/>
        <v>50</v>
      </c>
      <c r="N150" s="150">
        <f t="shared" si="62"/>
        <v>986</v>
      </c>
      <c r="O150" s="126"/>
      <c r="P150" s="150"/>
      <c r="Q150" s="126"/>
      <c r="R150" s="150"/>
      <c r="S150" s="126"/>
      <c r="T150" s="150"/>
      <c r="U150" s="157">
        <f t="shared" si="63"/>
        <v>50</v>
      </c>
      <c r="V150" s="150">
        <f t="shared" si="64"/>
        <v>986</v>
      </c>
      <c r="W150" s="126"/>
      <c r="X150" s="150"/>
      <c r="Y150" s="126"/>
      <c r="Z150" s="150"/>
      <c r="AA150" s="126"/>
      <c r="AB150" s="150"/>
      <c r="AC150" s="136"/>
      <c r="AD150" s="213"/>
    </row>
    <row r="151" spans="1:30" s="121" customFormat="1" ht="13.5" customHeight="1" x14ac:dyDescent="0.2">
      <c r="A151" s="115">
        <v>24.7</v>
      </c>
      <c r="B151" s="125"/>
      <c r="C151" s="183" t="s">
        <v>411</v>
      </c>
      <c r="D151" s="184">
        <v>30</v>
      </c>
      <c r="E151" s="182" t="s">
        <v>166</v>
      </c>
      <c r="F151" s="174">
        <f t="shared" si="59"/>
        <v>741</v>
      </c>
      <c r="G151" s="157">
        <f t="shared" si="65"/>
        <v>10</v>
      </c>
      <c r="H151" s="150">
        <f t="shared" si="60"/>
        <v>247</v>
      </c>
      <c r="I151" s="126"/>
      <c r="J151" s="150"/>
      <c r="K151" s="126"/>
      <c r="L151" s="150"/>
      <c r="M151" s="157">
        <f t="shared" si="61"/>
        <v>10</v>
      </c>
      <c r="N151" s="150">
        <f t="shared" si="62"/>
        <v>247</v>
      </c>
      <c r="O151" s="126"/>
      <c r="P151" s="150"/>
      <c r="Q151" s="126"/>
      <c r="R151" s="150"/>
      <c r="S151" s="126"/>
      <c r="T151" s="150"/>
      <c r="U151" s="157">
        <f t="shared" si="63"/>
        <v>10</v>
      </c>
      <c r="V151" s="150">
        <f t="shared" si="64"/>
        <v>247</v>
      </c>
      <c r="W151" s="126"/>
      <c r="X151" s="150"/>
      <c r="Y151" s="126"/>
      <c r="Z151" s="150"/>
      <c r="AA151" s="126"/>
      <c r="AB151" s="150"/>
      <c r="AC151" s="136"/>
      <c r="AD151" s="213"/>
    </row>
    <row r="152" spans="1:30" s="121" customFormat="1" ht="13.5" customHeight="1" x14ac:dyDescent="0.2">
      <c r="A152" s="115">
        <v>10.32</v>
      </c>
      <c r="B152" s="125"/>
      <c r="C152" s="183" t="s">
        <v>412</v>
      </c>
      <c r="D152" s="184">
        <v>51</v>
      </c>
      <c r="E152" s="182" t="s">
        <v>166</v>
      </c>
      <c r="F152" s="174">
        <f t="shared" si="59"/>
        <v>526.32000000000005</v>
      </c>
      <c r="G152" s="157">
        <f t="shared" si="65"/>
        <v>17</v>
      </c>
      <c r="H152" s="150">
        <f t="shared" si="60"/>
        <v>175.44000000000003</v>
      </c>
      <c r="I152" s="126"/>
      <c r="J152" s="150"/>
      <c r="K152" s="126"/>
      <c r="L152" s="150"/>
      <c r="M152" s="157">
        <f t="shared" si="61"/>
        <v>17</v>
      </c>
      <c r="N152" s="150">
        <f t="shared" si="62"/>
        <v>175.44000000000003</v>
      </c>
      <c r="O152" s="126"/>
      <c r="P152" s="150"/>
      <c r="Q152" s="126"/>
      <c r="R152" s="150"/>
      <c r="S152" s="126"/>
      <c r="T152" s="150"/>
      <c r="U152" s="157">
        <f t="shared" si="63"/>
        <v>17</v>
      </c>
      <c r="V152" s="150">
        <f t="shared" si="64"/>
        <v>175.44000000000003</v>
      </c>
      <c r="W152" s="126"/>
      <c r="X152" s="150"/>
      <c r="Y152" s="126"/>
      <c r="Z152" s="150"/>
      <c r="AA152" s="126"/>
      <c r="AB152" s="150"/>
      <c r="AC152" s="136"/>
      <c r="AD152" s="213"/>
    </row>
    <row r="153" spans="1:30" s="121" customFormat="1" ht="13.5" customHeight="1" x14ac:dyDescent="0.2">
      <c r="A153" s="115">
        <v>9.9600000000000009</v>
      </c>
      <c r="B153" s="125"/>
      <c r="C153" s="183" t="s">
        <v>413</v>
      </c>
      <c r="D153" s="184">
        <v>102</v>
      </c>
      <c r="E153" s="182" t="s">
        <v>166</v>
      </c>
      <c r="F153" s="174">
        <f t="shared" si="59"/>
        <v>1015.9200000000001</v>
      </c>
      <c r="G153" s="157">
        <f t="shared" si="65"/>
        <v>34</v>
      </c>
      <c r="H153" s="150">
        <f t="shared" si="60"/>
        <v>338.64000000000004</v>
      </c>
      <c r="I153" s="126"/>
      <c r="J153" s="150"/>
      <c r="K153" s="126"/>
      <c r="L153" s="150"/>
      <c r="M153" s="157">
        <f t="shared" si="61"/>
        <v>34</v>
      </c>
      <c r="N153" s="150">
        <f t="shared" si="62"/>
        <v>338.64000000000004</v>
      </c>
      <c r="O153" s="126"/>
      <c r="P153" s="150"/>
      <c r="Q153" s="126"/>
      <c r="R153" s="150"/>
      <c r="S153" s="126"/>
      <c r="T153" s="150"/>
      <c r="U153" s="157">
        <f t="shared" si="63"/>
        <v>34</v>
      </c>
      <c r="V153" s="150">
        <f t="shared" si="64"/>
        <v>338.64000000000004</v>
      </c>
      <c r="W153" s="126"/>
      <c r="X153" s="150"/>
      <c r="Y153" s="126"/>
      <c r="Z153" s="150"/>
      <c r="AA153" s="126"/>
      <c r="AB153" s="150"/>
      <c r="AC153" s="136"/>
      <c r="AD153" s="213"/>
    </row>
    <row r="154" spans="1:30" s="121" customFormat="1" ht="13.5" customHeight="1" x14ac:dyDescent="0.2">
      <c r="A154" s="115">
        <v>24.13</v>
      </c>
      <c r="B154" s="125"/>
      <c r="C154" s="183" t="s">
        <v>414</v>
      </c>
      <c r="D154" s="185">
        <v>42</v>
      </c>
      <c r="E154" s="182" t="s">
        <v>166</v>
      </c>
      <c r="F154" s="174">
        <f t="shared" si="59"/>
        <v>1013.4599999999999</v>
      </c>
      <c r="G154" s="157">
        <f t="shared" si="65"/>
        <v>14</v>
      </c>
      <c r="H154" s="150">
        <f t="shared" si="60"/>
        <v>337.82</v>
      </c>
      <c r="I154" s="126"/>
      <c r="J154" s="150"/>
      <c r="K154" s="126"/>
      <c r="L154" s="150"/>
      <c r="M154" s="157">
        <f t="shared" si="61"/>
        <v>14</v>
      </c>
      <c r="N154" s="150">
        <f t="shared" si="62"/>
        <v>337.82</v>
      </c>
      <c r="O154" s="126"/>
      <c r="P154" s="150"/>
      <c r="Q154" s="126"/>
      <c r="R154" s="150"/>
      <c r="S154" s="126"/>
      <c r="T154" s="150"/>
      <c r="U154" s="157">
        <f t="shared" si="63"/>
        <v>14</v>
      </c>
      <c r="V154" s="150">
        <f t="shared" si="64"/>
        <v>337.82</v>
      </c>
      <c r="W154" s="126"/>
      <c r="X154" s="150"/>
      <c r="Y154" s="126"/>
      <c r="Z154" s="150"/>
      <c r="AA154" s="126"/>
      <c r="AB154" s="150"/>
      <c r="AC154" s="136"/>
      <c r="AD154" s="213"/>
    </row>
    <row r="155" spans="1:30" s="121" customFormat="1" ht="13.5" customHeight="1" x14ac:dyDescent="0.2">
      <c r="A155" s="115">
        <v>13.35</v>
      </c>
      <c r="B155" s="125"/>
      <c r="C155" s="183" t="s">
        <v>415</v>
      </c>
      <c r="D155" s="184">
        <v>51</v>
      </c>
      <c r="E155" s="182" t="s">
        <v>166</v>
      </c>
      <c r="F155" s="174">
        <f t="shared" si="59"/>
        <v>680.85</v>
      </c>
      <c r="G155" s="157">
        <f t="shared" si="65"/>
        <v>17</v>
      </c>
      <c r="H155" s="150">
        <f t="shared" si="60"/>
        <v>226.95000000000002</v>
      </c>
      <c r="I155" s="126"/>
      <c r="J155" s="150"/>
      <c r="K155" s="126"/>
      <c r="L155" s="150"/>
      <c r="M155" s="157">
        <f t="shared" si="61"/>
        <v>17</v>
      </c>
      <c r="N155" s="150">
        <f t="shared" si="62"/>
        <v>226.95000000000002</v>
      </c>
      <c r="O155" s="126"/>
      <c r="P155" s="150"/>
      <c r="Q155" s="126"/>
      <c r="R155" s="150"/>
      <c r="S155" s="126"/>
      <c r="T155" s="150"/>
      <c r="U155" s="157">
        <f t="shared" si="63"/>
        <v>17</v>
      </c>
      <c r="V155" s="150">
        <f t="shared" si="64"/>
        <v>226.95000000000002</v>
      </c>
      <c r="W155" s="126"/>
      <c r="X155" s="150"/>
      <c r="Y155" s="126"/>
      <c r="Z155" s="150"/>
      <c r="AA155" s="126"/>
      <c r="AB155" s="150"/>
      <c r="AC155" s="136"/>
      <c r="AD155" s="213"/>
    </row>
    <row r="156" spans="1:30" s="121" customFormat="1" ht="13.5" customHeight="1" x14ac:dyDescent="0.2">
      <c r="A156" s="115">
        <v>11.74</v>
      </c>
      <c r="B156" s="125"/>
      <c r="C156" s="183" t="s">
        <v>416</v>
      </c>
      <c r="D156" s="184">
        <v>120</v>
      </c>
      <c r="E156" s="182" t="s">
        <v>166</v>
      </c>
      <c r="F156" s="174">
        <f t="shared" si="59"/>
        <v>1408.8</v>
      </c>
      <c r="G156" s="157">
        <f t="shared" si="65"/>
        <v>40</v>
      </c>
      <c r="H156" s="150">
        <f t="shared" si="60"/>
        <v>469.59999999999997</v>
      </c>
      <c r="I156" s="126"/>
      <c r="J156" s="150"/>
      <c r="K156" s="126"/>
      <c r="L156" s="150"/>
      <c r="M156" s="157">
        <f t="shared" si="61"/>
        <v>40</v>
      </c>
      <c r="N156" s="150">
        <f t="shared" si="62"/>
        <v>469.59999999999997</v>
      </c>
      <c r="O156" s="126"/>
      <c r="P156" s="150"/>
      <c r="Q156" s="126"/>
      <c r="R156" s="150"/>
      <c r="S156" s="126"/>
      <c r="T156" s="150"/>
      <c r="U156" s="157">
        <f t="shared" si="63"/>
        <v>40</v>
      </c>
      <c r="V156" s="150">
        <f t="shared" si="64"/>
        <v>469.59999999999997</v>
      </c>
      <c r="W156" s="126"/>
      <c r="X156" s="150"/>
      <c r="Y156" s="126"/>
      <c r="Z156" s="150"/>
      <c r="AA156" s="126"/>
      <c r="AB156" s="150"/>
      <c r="AC156" s="136"/>
      <c r="AD156" s="213"/>
    </row>
    <row r="157" spans="1:30" s="121" customFormat="1" ht="13.5" customHeight="1" x14ac:dyDescent="0.2">
      <c r="A157" s="115">
        <v>18.100000000000001</v>
      </c>
      <c r="B157" s="125"/>
      <c r="C157" s="183" t="s">
        <v>417</v>
      </c>
      <c r="D157" s="184">
        <v>120</v>
      </c>
      <c r="E157" s="182" t="s">
        <v>166</v>
      </c>
      <c r="F157" s="174">
        <f t="shared" si="59"/>
        <v>2172</v>
      </c>
      <c r="G157" s="157">
        <f t="shared" si="65"/>
        <v>40</v>
      </c>
      <c r="H157" s="150">
        <f t="shared" si="60"/>
        <v>724</v>
      </c>
      <c r="I157" s="126"/>
      <c r="J157" s="150"/>
      <c r="K157" s="126"/>
      <c r="L157" s="150"/>
      <c r="M157" s="157">
        <f t="shared" si="61"/>
        <v>40</v>
      </c>
      <c r="N157" s="150">
        <f t="shared" si="62"/>
        <v>724</v>
      </c>
      <c r="O157" s="126"/>
      <c r="P157" s="150"/>
      <c r="Q157" s="126"/>
      <c r="R157" s="150"/>
      <c r="S157" s="126"/>
      <c r="T157" s="150"/>
      <c r="U157" s="157">
        <f t="shared" si="63"/>
        <v>40</v>
      </c>
      <c r="V157" s="150">
        <f t="shared" si="64"/>
        <v>724</v>
      </c>
      <c r="W157" s="126"/>
      <c r="X157" s="150"/>
      <c r="Y157" s="126"/>
      <c r="Z157" s="150"/>
      <c r="AA157" s="126"/>
      <c r="AB157" s="150"/>
      <c r="AC157" s="136"/>
      <c r="AD157" s="213"/>
    </row>
    <row r="158" spans="1:30" s="121" customFormat="1" ht="13.5" customHeight="1" x14ac:dyDescent="0.2">
      <c r="A158" s="115">
        <v>44.3</v>
      </c>
      <c r="B158" s="125"/>
      <c r="C158" s="183" t="s">
        <v>418</v>
      </c>
      <c r="D158" s="186">
        <v>120</v>
      </c>
      <c r="E158" s="187" t="s">
        <v>166</v>
      </c>
      <c r="F158" s="174">
        <f t="shared" si="59"/>
        <v>5316</v>
      </c>
      <c r="G158" s="157">
        <f t="shared" si="65"/>
        <v>40</v>
      </c>
      <c r="H158" s="150">
        <f t="shared" si="60"/>
        <v>1772</v>
      </c>
      <c r="I158" s="126"/>
      <c r="J158" s="150"/>
      <c r="K158" s="126"/>
      <c r="L158" s="150"/>
      <c r="M158" s="157">
        <f t="shared" si="61"/>
        <v>40</v>
      </c>
      <c r="N158" s="150">
        <f t="shared" si="62"/>
        <v>1772</v>
      </c>
      <c r="O158" s="126"/>
      <c r="P158" s="150"/>
      <c r="Q158" s="126"/>
      <c r="R158" s="150"/>
      <c r="S158" s="126"/>
      <c r="T158" s="150"/>
      <c r="U158" s="157">
        <f t="shared" si="63"/>
        <v>40</v>
      </c>
      <c r="V158" s="150">
        <f t="shared" si="64"/>
        <v>1772</v>
      </c>
      <c r="W158" s="126"/>
      <c r="X158" s="150"/>
      <c r="Y158" s="126"/>
      <c r="Z158" s="150"/>
      <c r="AA158" s="126"/>
      <c r="AB158" s="150"/>
      <c r="AC158" s="136"/>
      <c r="AD158" s="213"/>
    </row>
    <row r="159" spans="1:30" s="121" customFormat="1" ht="13.5" customHeight="1" x14ac:dyDescent="0.2">
      <c r="A159" s="115">
        <v>26.3</v>
      </c>
      <c r="B159" s="125"/>
      <c r="C159" s="183" t="s">
        <v>419</v>
      </c>
      <c r="D159" s="189">
        <v>150</v>
      </c>
      <c r="E159" s="190" t="s">
        <v>166</v>
      </c>
      <c r="F159" s="174">
        <f t="shared" si="59"/>
        <v>3945</v>
      </c>
      <c r="G159" s="157">
        <f t="shared" si="65"/>
        <v>50</v>
      </c>
      <c r="H159" s="150">
        <f t="shared" si="60"/>
        <v>1315</v>
      </c>
      <c r="I159" s="126"/>
      <c r="J159" s="150"/>
      <c r="K159" s="126"/>
      <c r="L159" s="150"/>
      <c r="M159" s="157">
        <f t="shared" si="61"/>
        <v>50</v>
      </c>
      <c r="N159" s="150">
        <f t="shared" si="62"/>
        <v>1315</v>
      </c>
      <c r="O159" s="126"/>
      <c r="P159" s="150"/>
      <c r="Q159" s="126"/>
      <c r="R159" s="150"/>
      <c r="S159" s="126"/>
      <c r="T159" s="150"/>
      <c r="U159" s="157">
        <f t="shared" si="63"/>
        <v>50</v>
      </c>
      <c r="V159" s="150">
        <f t="shared" si="64"/>
        <v>1315</v>
      </c>
      <c r="W159" s="126"/>
      <c r="X159" s="150"/>
      <c r="Y159" s="126"/>
      <c r="Z159" s="150"/>
      <c r="AA159" s="126"/>
      <c r="AB159" s="150"/>
      <c r="AC159" s="136"/>
      <c r="AD159" s="213"/>
    </row>
    <row r="160" spans="1:30" s="121" customFormat="1" ht="13.5" customHeight="1" x14ac:dyDescent="0.2">
      <c r="A160" s="115">
        <v>33.380000000000003</v>
      </c>
      <c r="B160" s="125"/>
      <c r="C160" s="183" t="s">
        <v>420</v>
      </c>
      <c r="D160" s="185">
        <v>12</v>
      </c>
      <c r="E160" s="182" t="s">
        <v>166</v>
      </c>
      <c r="F160" s="174">
        <f t="shared" si="59"/>
        <v>400.56000000000006</v>
      </c>
      <c r="G160" s="157">
        <f t="shared" si="65"/>
        <v>4</v>
      </c>
      <c r="H160" s="150">
        <f t="shared" si="60"/>
        <v>133.52000000000001</v>
      </c>
      <c r="I160" s="126"/>
      <c r="J160" s="150"/>
      <c r="K160" s="126"/>
      <c r="L160" s="150"/>
      <c r="M160" s="157">
        <f t="shared" si="61"/>
        <v>4</v>
      </c>
      <c r="N160" s="150">
        <f t="shared" si="62"/>
        <v>133.52000000000001</v>
      </c>
      <c r="O160" s="126"/>
      <c r="P160" s="150"/>
      <c r="Q160" s="126"/>
      <c r="R160" s="150"/>
      <c r="S160" s="126"/>
      <c r="T160" s="150"/>
      <c r="U160" s="157">
        <f t="shared" si="63"/>
        <v>4</v>
      </c>
      <c r="V160" s="150">
        <f t="shared" si="64"/>
        <v>133.52000000000001</v>
      </c>
      <c r="W160" s="126"/>
      <c r="X160" s="150"/>
      <c r="Y160" s="126"/>
      <c r="Z160" s="150"/>
      <c r="AA160" s="126"/>
      <c r="AB160" s="150"/>
      <c r="AC160" s="136"/>
      <c r="AD160" s="213"/>
    </row>
    <row r="161" spans="1:30" s="121" customFormat="1" ht="13.5" customHeight="1" x14ac:dyDescent="0.2">
      <c r="A161" s="115">
        <v>25.17</v>
      </c>
      <c r="B161" s="125"/>
      <c r="C161" s="183" t="s">
        <v>421</v>
      </c>
      <c r="D161" s="185">
        <v>51</v>
      </c>
      <c r="E161" s="182" t="s">
        <v>166</v>
      </c>
      <c r="F161" s="174">
        <f t="shared" si="59"/>
        <v>1283.67</v>
      </c>
      <c r="G161" s="157">
        <f t="shared" si="65"/>
        <v>17</v>
      </c>
      <c r="H161" s="150">
        <f t="shared" si="60"/>
        <v>427.89000000000004</v>
      </c>
      <c r="I161" s="126"/>
      <c r="J161" s="150"/>
      <c r="K161" s="126"/>
      <c r="L161" s="150"/>
      <c r="M161" s="157">
        <f t="shared" si="61"/>
        <v>17</v>
      </c>
      <c r="N161" s="150">
        <f t="shared" si="62"/>
        <v>427.89000000000004</v>
      </c>
      <c r="O161" s="126"/>
      <c r="P161" s="150"/>
      <c r="Q161" s="126"/>
      <c r="R161" s="150"/>
      <c r="S161" s="126"/>
      <c r="T161" s="150"/>
      <c r="U161" s="157">
        <f t="shared" si="63"/>
        <v>17</v>
      </c>
      <c r="V161" s="150">
        <f t="shared" si="64"/>
        <v>427.89000000000004</v>
      </c>
      <c r="W161" s="126"/>
      <c r="X161" s="150"/>
      <c r="Y161" s="126"/>
      <c r="Z161" s="150"/>
      <c r="AA161" s="126"/>
      <c r="AB161" s="150"/>
      <c r="AC161" s="136"/>
      <c r="AD161" s="213"/>
    </row>
    <row r="162" spans="1:30" s="121" customFormat="1" ht="13.5" customHeight="1" x14ac:dyDescent="0.2">
      <c r="A162" s="115">
        <v>12.53</v>
      </c>
      <c r="B162" s="125"/>
      <c r="C162" s="183" t="s">
        <v>422</v>
      </c>
      <c r="D162" s="185">
        <v>102</v>
      </c>
      <c r="E162" s="182" t="s">
        <v>166</v>
      </c>
      <c r="F162" s="174">
        <f t="shared" si="59"/>
        <v>1278.06</v>
      </c>
      <c r="G162" s="157">
        <f t="shared" si="65"/>
        <v>34</v>
      </c>
      <c r="H162" s="150">
        <f t="shared" si="60"/>
        <v>426.02</v>
      </c>
      <c r="I162" s="126"/>
      <c r="J162" s="150"/>
      <c r="K162" s="126"/>
      <c r="L162" s="150"/>
      <c r="M162" s="157">
        <f t="shared" si="61"/>
        <v>34</v>
      </c>
      <c r="N162" s="150">
        <f t="shared" si="62"/>
        <v>426.02</v>
      </c>
      <c r="O162" s="126"/>
      <c r="P162" s="150"/>
      <c r="Q162" s="126"/>
      <c r="R162" s="150"/>
      <c r="S162" s="126"/>
      <c r="T162" s="150"/>
      <c r="U162" s="157">
        <f t="shared" si="63"/>
        <v>34</v>
      </c>
      <c r="V162" s="150">
        <f t="shared" si="64"/>
        <v>426.02</v>
      </c>
      <c r="W162" s="126"/>
      <c r="X162" s="150"/>
      <c r="Y162" s="126"/>
      <c r="Z162" s="150"/>
      <c r="AA162" s="126"/>
      <c r="AB162" s="150"/>
      <c r="AC162" s="136"/>
      <c r="AD162" s="213"/>
    </row>
    <row r="163" spans="1:30" s="121" customFormat="1" ht="13.5" customHeight="1" x14ac:dyDescent="0.2">
      <c r="A163" s="115">
        <v>15.93</v>
      </c>
      <c r="B163" s="125"/>
      <c r="C163" s="183" t="s">
        <v>423</v>
      </c>
      <c r="D163" s="185">
        <v>102</v>
      </c>
      <c r="E163" s="182" t="s">
        <v>166</v>
      </c>
      <c r="F163" s="174">
        <f t="shared" si="59"/>
        <v>1624.86</v>
      </c>
      <c r="G163" s="157">
        <f t="shared" si="65"/>
        <v>34</v>
      </c>
      <c r="H163" s="150">
        <f t="shared" si="60"/>
        <v>541.62</v>
      </c>
      <c r="I163" s="126"/>
      <c r="J163" s="150"/>
      <c r="K163" s="126"/>
      <c r="L163" s="150"/>
      <c r="M163" s="157">
        <f t="shared" si="61"/>
        <v>34</v>
      </c>
      <c r="N163" s="150">
        <f t="shared" si="62"/>
        <v>541.62</v>
      </c>
      <c r="O163" s="126"/>
      <c r="P163" s="150"/>
      <c r="Q163" s="126"/>
      <c r="R163" s="150"/>
      <c r="S163" s="126"/>
      <c r="T163" s="150"/>
      <c r="U163" s="157">
        <f t="shared" si="63"/>
        <v>34</v>
      </c>
      <c r="V163" s="150">
        <f t="shared" si="64"/>
        <v>541.62</v>
      </c>
      <c r="W163" s="126"/>
      <c r="X163" s="150"/>
      <c r="Y163" s="126"/>
      <c r="Z163" s="150"/>
      <c r="AA163" s="126"/>
      <c r="AB163" s="150"/>
      <c r="AC163" s="136"/>
      <c r="AD163" s="213"/>
    </row>
    <row r="164" spans="1:30" s="121" customFormat="1" ht="13.5" customHeight="1" x14ac:dyDescent="0.2">
      <c r="A164" s="115">
        <v>48.14</v>
      </c>
      <c r="B164" s="125"/>
      <c r="C164" s="183" t="s">
        <v>424</v>
      </c>
      <c r="D164" s="185">
        <v>24</v>
      </c>
      <c r="E164" s="182" t="s">
        <v>166</v>
      </c>
      <c r="F164" s="174">
        <f t="shared" si="59"/>
        <v>1155.3600000000001</v>
      </c>
      <c r="G164" s="157">
        <f t="shared" si="65"/>
        <v>8</v>
      </c>
      <c r="H164" s="150">
        <f t="shared" si="60"/>
        <v>385.12000000000006</v>
      </c>
      <c r="I164" s="126"/>
      <c r="J164" s="150"/>
      <c r="K164" s="126"/>
      <c r="L164" s="150"/>
      <c r="M164" s="157">
        <f t="shared" si="61"/>
        <v>8</v>
      </c>
      <c r="N164" s="150">
        <f t="shared" si="62"/>
        <v>385.12000000000006</v>
      </c>
      <c r="O164" s="126"/>
      <c r="P164" s="150"/>
      <c r="Q164" s="126"/>
      <c r="R164" s="150"/>
      <c r="S164" s="126"/>
      <c r="T164" s="150"/>
      <c r="U164" s="157">
        <f t="shared" si="63"/>
        <v>8</v>
      </c>
      <c r="V164" s="150">
        <f t="shared" si="64"/>
        <v>385.12000000000006</v>
      </c>
      <c r="W164" s="126"/>
      <c r="X164" s="150"/>
      <c r="Y164" s="126"/>
      <c r="Z164" s="150"/>
      <c r="AA164" s="126"/>
      <c r="AB164" s="150"/>
      <c r="AC164" s="136"/>
      <c r="AD164" s="213"/>
    </row>
    <row r="165" spans="1:30" s="121" customFormat="1" ht="13.5" customHeight="1" x14ac:dyDescent="0.2">
      <c r="A165" s="115">
        <v>22.61</v>
      </c>
      <c r="B165" s="125"/>
      <c r="C165" s="183" t="s">
        <v>425</v>
      </c>
      <c r="D165" s="185">
        <v>102</v>
      </c>
      <c r="E165" s="182" t="s">
        <v>166</v>
      </c>
      <c r="F165" s="174">
        <f t="shared" si="59"/>
        <v>2306.2199999999998</v>
      </c>
      <c r="G165" s="157">
        <f t="shared" si="65"/>
        <v>34</v>
      </c>
      <c r="H165" s="150">
        <f t="shared" si="60"/>
        <v>768.7399999999999</v>
      </c>
      <c r="I165" s="126"/>
      <c r="J165" s="150"/>
      <c r="K165" s="126"/>
      <c r="L165" s="150"/>
      <c r="M165" s="157">
        <f t="shared" si="61"/>
        <v>34</v>
      </c>
      <c r="N165" s="150">
        <f t="shared" si="62"/>
        <v>768.7399999999999</v>
      </c>
      <c r="O165" s="126"/>
      <c r="P165" s="150"/>
      <c r="Q165" s="126"/>
      <c r="R165" s="150"/>
      <c r="S165" s="126"/>
      <c r="T165" s="150"/>
      <c r="U165" s="157">
        <f t="shared" si="63"/>
        <v>34</v>
      </c>
      <c r="V165" s="150">
        <f t="shared" si="64"/>
        <v>768.7399999999999</v>
      </c>
      <c r="W165" s="126"/>
      <c r="X165" s="150"/>
      <c r="Y165" s="126"/>
      <c r="Z165" s="150"/>
      <c r="AA165" s="126"/>
      <c r="AB165" s="150"/>
      <c r="AC165" s="136"/>
      <c r="AD165" s="213"/>
    </row>
    <row r="166" spans="1:30" s="121" customFormat="1" ht="13.5" customHeight="1" x14ac:dyDescent="0.2">
      <c r="A166" s="115">
        <v>30.17</v>
      </c>
      <c r="B166" s="125"/>
      <c r="C166" s="183" t="s">
        <v>426</v>
      </c>
      <c r="D166" s="185">
        <v>102</v>
      </c>
      <c r="E166" s="182" t="s">
        <v>166</v>
      </c>
      <c r="F166" s="174">
        <f t="shared" si="59"/>
        <v>3077.34</v>
      </c>
      <c r="G166" s="157">
        <f t="shared" si="65"/>
        <v>34</v>
      </c>
      <c r="H166" s="150">
        <f t="shared" si="60"/>
        <v>1025.78</v>
      </c>
      <c r="I166" s="126"/>
      <c r="J166" s="150"/>
      <c r="K166" s="126"/>
      <c r="L166" s="150"/>
      <c r="M166" s="157">
        <f t="shared" si="61"/>
        <v>34</v>
      </c>
      <c r="N166" s="150">
        <f t="shared" si="62"/>
        <v>1025.78</v>
      </c>
      <c r="O166" s="126"/>
      <c r="P166" s="150"/>
      <c r="Q166" s="126"/>
      <c r="R166" s="150"/>
      <c r="S166" s="126"/>
      <c r="T166" s="150"/>
      <c r="U166" s="157">
        <f t="shared" si="63"/>
        <v>34</v>
      </c>
      <c r="V166" s="150">
        <f t="shared" si="64"/>
        <v>1025.78</v>
      </c>
      <c r="W166" s="126"/>
      <c r="X166" s="150"/>
      <c r="Y166" s="126"/>
      <c r="Z166" s="150"/>
      <c r="AA166" s="126"/>
      <c r="AB166" s="150"/>
      <c r="AC166" s="136"/>
      <c r="AD166" s="213"/>
    </row>
    <row r="167" spans="1:30" s="121" customFormat="1" ht="13.5" customHeight="1" x14ac:dyDescent="0.2">
      <c r="A167" s="115">
        <v>23.46</v>
      </c>
      <c r="B167" s="125"/>
      <c r="C167" s="183" t="s">
        <v>427</v>
      </c>
      <c r="D167" s="185">
        <v>102</v>
      </c>
      <c r="E167" s="182" t="s">
        <v>166</v>
      </c>
      <c r="F167" s="174">
        <f t="shared" si="59"/>
        <v>2392.92</v>
      </c>
      <c r="G167" s="157">
        <f t="shared" si="65"/>
        <v>34</v>
      </c>
      <c r="H167" s="150">
        <f t="shared" si="60"/>
        <v>797.64</v>
      </c>
      <c r="I167" s="126"/>
      <c r="J167" s="150"/>
      <c r="K167" s="126"/>
      <c r="L167" s="150"/>
      <c r="M167" s="157">
        <f t="shared" si="61"/>
        <v>34</v>
      </c>
      <c r="N167" s="150">
        <f t="shared" si="62"/>
        <v>797.64</v>
      </c>
      <c r="O167" s="126"/>
      <c r="P167" s="150"/>
      <c r="Q167" s="126"/>
      <c r="R167" s="150"/>
      <c r="S167" s="126"/>
      <c r="T167" s="150"/>
      <c r="U167" s="157">
        <f t="shared" si="63"/>
        <v>34</v>
      </c>
      <c r="V167" s="150">
        <f t="shared" si="64"/>
        <v>797.64</v>
      </c>
      <c r="W167" s="126"/>
      <c r="X167" s="150"/>
      <c r="Y167" s="126"/>
      <c r="Z167" s="150"/>
      <c r="AA167" s="126"/>
      <c r="AB167" s="150"/>
      <c r="AC167" s="136"/>
      <c r="AD167" s="213"/>
    </row>
    <row r="168" spans="1:30" s="121" customFormat="1" ht="13.5" customHeight="1" x14ac:dyDescent="0.2">
      <c r="A168" s="115">
        <v>9.33</v>
      </c>
      <c r="B168" s="125"/>
      <c r="C168" s="183" t="s">
        <v>428</v>
      </c>
      <c r="D168" s="195">
        <v>150</v>
      </c>
      <c r="E168" s="194" t="s">
        <v>166</v>
      </c>
      <c r="F168" s="174">
        <f t="shared" si="59"/>
        <v>1399.5</v>
      </c>
      <c r="G168" s="157">
        <f t="shared" si="65"/>
        <v>50</v>
      </c>
      <c r="H168" s="150">
        <f t="shared" si="60"/>
        <v>466.5</v>
      </c>
      <c r="I168" s="126"/>
      <c r="J168" s="150"/>
      <c r="K168" s="126"/>
      <c r="L168" s="150"/>
      <c r="M168" s="157">
        <f t="shared" si="61"/>
        <v>50</v>
      </c>
      <c r="N168" s="150">
        <f t="shared" si="62"/>
        <v>466.5</v>
      </c>
      <c r="O168" s="126"/>
      <c r="P168" s="150"/>
      <c r="Q168" s="126"/>
      <c r="R168" s="150"/>
      <c r="S168" s="126"/>
      <c r="T168" s="150"/>
      <c r="U168" s="157">
        <f t="shared" si="63"/>
        <v>50</v>
      </c>
      <c r="V168" s="150">
        <f t="shared" si="64"/>
        <v>466.5</v>
      </c>
      <c r="W168" s="126"/>
      <c r="X168" s="150"/>
      <c r="Y168" s="126"/>
      <c r="Z168" s="150"/>
      <c r="AA168" s="126"/>
      <c r="AB168" s="150"/>
      <c r="AC168" s="136"/>
      <c r="AD168" s="213"/>
    </row>
    <row r="169" spans="1:30" s="121" customFormat="1" ht="13.5" customHeight="1" x14ac:dyDescent="0.2">
      <c r="A169" s="115">
        <v>36.22</v>
      </c>
      <c r="B169" s="125"/>
      <c r="C169" s="183" t="s">
        <v>429</v>
      </c>
      <c r="D169" s="185">
        <v>81</v>
      </c>
      <c r="E169" s="182" t="s">
        <v>166</v>
      </c>
      <c r="F169" s="174">
        <f t="shared" si="59"/>
        <v>2933.8199999999997</v>
      </c>
      <c r="G169" s="157">
        <f t="shared" si="65"/>
        <v>27</v>
      </c>
      <c r="H169" s="150">
        <f t="shared" si="60"/>
        <v>977.93999999999994</v>
      </c>
      <c r="I169" s="126"/>
      <c r="J169" s="150"/>
      <c r="K169" s="126"/>
      <c r="L169" s="150"/>
      <c r="M169" s="157">
        <f t="shared" si="61"/>
        <v>27</v>
      </c>
      <c r="N169" s="150">
        <f t="shared" si="62"/>
        <v>977.93999999999994</v>
      </c>
      <c r="O169" s="126"/>
      <c r="P169" s="150"/>
      <c r="Q169" s="126"/>
      <c r="R169" s="150"/>
      <c r="S169" s="126"/>
      <c r="T169" s="150"/>
      <c r="U169" s="157">
        <f t="shared" si="63"/>
        <v>27</v>
      </c>
      <c r="V169" s="150">
        <f t="shared" si="64"/>
        <v>977.93999999999994</v>
      </c>
      <c r="W169" s="126"/>
      <c r="X169" s="150"/>
      <c r="Y169" s="126"/>
      <c r="Z169" s="150"/>
      <c r="AA169" s="126"/>
      <c r="AB169" s="150"/>
      <c r="AC169" s="136"/>
      <c r="AD169" s="213"/>
    </row>
    <row r="170" spans="1:30" s="121" customFormat="1" ht="13.5" customHeight="1" x14ac:dyDescent="0.2">
      <c r="A170" s="115">
        <v>19.72</v>
      </c>
      <c r="B170" s="125"/>
      <c r="C170" s="183" t="s">
        <v>430</v>
      </c>
      <c r="D170" s="195">
        <v>150</v>
      </c>
      <c r="E170" s="194" t="s">
        <v>166</v>
      </c>
      <c r="F170" s="174">
        <f t="shared" si="59"/>
        <v>2958</v>
      </c>
      <c r="G170" s="157">
        <f t="shared" si="65"/>
        <v>50</v>
      </c>
      <c r="H170" s="150">
        <f t="shared" si="60"/>
        <v>986</v>
      </c>
      <c r="I170" s="126"/>
      <c r="J170" s="150"/>
      <c r="K170" s="126"/>
      <c r="L170" s="150"/>
      <c r="M170" s="157">
        <f t="shared" si="61"/>
        <v>50</v>
      </c>
      <c r="N170" s="150">
        <f t="shared" si="62"/>
        <v>986</v>
      </c>
      <c r="O170" s="126"/>
      <c r="P170" s="150"/>
      <c r="Q170" s="126"/>
      <c r="R170" s="150"/>
      <c r="S170" s="126"/>
      <c r="T170" s="150"/>
      <c r="U170" s="157">
        <f t="shared" si="63"/>
        <v>50</v>
      </c>
      <c r="V170" s="150">
        <f t="shared" si="64"/>
        <v>986</v>
      </c>
      <c r="W170" s="126"/>
      <c r="X170" s="150"/>
      <c r="Y170" s="126"/>
      <c r="Z170" s="150"/>
      <c r="AA170" s="126"/>
      <c r="AB170" s="150"/>
      <c r="AC170" s="136"/>
      <c r="AD170" s="213"/>
    </row>
    <row r="171" spans="1:30" s="121" customFormat="1" ht="13.5" customHeight="1" x14ac:dyDescent="0.2">
      <c r="A171" s="115">
        <v>23.44</v>
      </c>
      <c r="B171" s="125"/>
      <c r="C171" s="183" t="s">
        <v>431</v>
      </c>
      <c r="D171" s="184">
        <v>81</v>
      </c>
      <c r="E171" s="182" t="s">
        <v>166</v>
      </c>
      <c r="F171" s="174">
        <f t="shared" si="59"/>
        <v>1898.64</v>
      </c>
      <c r="G171" s="157">
        <f t="shared" si="65"/>
        <v>27</v>
      </c>
      <c r="H171" s="150">
        <f t="shared" si="60"/>
        <v>632.88</v>
      </c>
      <c r="I171" s="126"/>
      <c r="J171" s="150"/>
      <c r="K171" s="126"/>
      <c r="L171" s="150"/>
      <c r="M171" s="157">
        <f t="shared" si="61"/>
        <v>27</v>
      </c>
      <c r="N171" s="150">
        <f t="shared" si="62"/>
        <v>632.88</v>
      </c>
      <c r="O171" s="126"/>
      <c r="P171" s="150"/>
      <c r="Q171" s="126"/>
      <c r="R171" s="150"/>
      <c r="S171" s="126"/>
      <c r="T171" s="150"/>
      <c r="U171" s="157">
        <f t="shared" si="63"/>
        <v>27</v>
      </c>
      <c r="V171" s="150">
        <f t="shared" si="64"/>
        <v>632.88</v>
      </c>
      <c r="W171" s="126"/>
      <c r="X171" s="150"/>
      <c r="Y171" s="126"/>
      <c r="Z171" s="150"/>
      <c r="AA171" s="126"/>
      <c r="AB171" s="150"/>
      <c r="AC171" s="136"/>
      <c r="AD171" s="213"/>
    </row>
    <row r="172" spans="1:30" s="121" customFormat="1" ht="13.5" customHeight="1" x14ac:dyDescent="0.2">
      <c r="A172" s="115">
        <v>25.64</v>
      </c>
      <c r="B172" s="125"/>
      <c r="C172" s="183" t="s">
        <v>432</v>
      </c>
      <c r="D172" s="184">
        <v>150</v>
      </c>
      <c r="E172" s="182" t="s">
        <v>166</v>
      </c>
      <c r="F172" s="174">
        <f t="shared" si="59"/>
        <v>3846</v>
      </c>
      <c r="G172" s="157">
        <f t="shared" si="65"/>
        <v>50</v>
      </c>
      <c r="H172" s="150">
        <f t="shared" si="60"/>
        <v>1282</v>
      </c>
      <c r="I172" s="126"/>
      <c r="J172" s="150"/>
      <c r="K172" s="126"/>
      <c r="L172" s="150"/>
      <c r="M172" s="157">
        <f t="shared" si="61"/>
        <v>50</v>
      </c>
      <c r="N172" s="150">
        <f t="shared" si="62"/>
        <v>1282</v>
      </c>
      <c r="O172" s="126"/>
      <c r="P172" s="150"/>
      <c r="Q172" s="126"/>
      <c r="R172" s="150"/>
      <c r="S172" s="126"/>
      <c r="T172" s="150"/>
      <c r="U172" s="157">
        <f t="shared" si="63"/>
        <v>50</v>
      </c>
      <c r="V172" s="150">
        <f t="shared" si="64"/>
        <v>1282</v>
      </c>
      <c r="W172" s="126"/>
      <c r="X172" s="150"/>
      <c r="Y172" s="126"/>
      <c r="Z172" s="150"/>
      <c r="AA172" s="126"/>
      <c r="AB172" s="150"/>
      <c r="AC172" s="136"/>
      <c r="AD172" s="213"/>
    </row>
    <row r="173" spans="1:30" s="121" customFormat="1" ht="13.5" customHeight="1" x14ac:dyDescent="0.2">
      <c r="A173" s="115">
        <v>54.8</v>
      </c>
      <c r="B173" s="125"/>
      <c r="C173" s="183" t="s">
        <v>433</v>
      </c>
      <c r="D173" s="184">
        <v>102</v>
      </c>
      <c r="E173" s="182" t="s">
        <v>166</v>
      </c>
      <c r="F173" s="174">
        <f t="shared" si="59"/>
        <v>5589.5999999999995</v>
      </c>
      <c r="G173" s="157">
        <f t="shared" si="65"/>
        <v>34</v>
      </c>
      <c r="H173" s="150">
        <f t="shared" si="60"/>
        <v>1863.1999999999998</v>
      </c>
      <c r="I173" s="126"/>
      <c r="J173" s="150"/>
      <c r="K173" s="126"/>
      <c r="L173" s="150"/>
      <c r="M173" s="157">
        <f t="shared" si="61"/>
        <v>34</v>
      </c>
      <c r="N173" s="150">
        <f t="shared" si="62"/>
        <v>1863.1999999999998</v>
      </c>
      <c r="O173" s="126"/>
      <c r="P173" s="150"/>
      <c r="Q173" s="126"/>
      <c r="R173" s="150"/>
      <c r="S173" s="126"/>
      <c r="T173" s="150"/>
      <c r="U173" s="157">
        <f t="shared" si="63"/>
        <v>34</v>
      </c>
      <c r="V173" s="150">
        <f t="shared" si="64"/>
        <v>1863.1999999999998</v>
      </c>
      <c r="W173" s="126"/>
      <c r="X173" s="150"/>
      <c r="Y173" s="126"/>
      <c r="Z173" s="150"/>
      <c r="AA173" s="126"/>
      <c r="AB173" s="150"/>
      <c r="AC173" s="136"/>
      <c r="AD173" s="213"/>
    </row>
    <row r="174" spans="1:30" s="121" customFormat="1" ht="13.5" customHeight="1" x14ac:dyDescent="0.2">
      <c r="A174" s="115">
        <v>47.43</v>
      </c>
      <c r="B174" s="125"/>
      <c r="C174" s="183" t="s">
        <v>434</v>
      </c>
      <c r="D174" s="185">
        <v>120</v>
      </c>
      <c r="E174" s="182" t="s">
        <v>166</v>
      </c>
      <c r="F174" s="174">
        <f t="shared" si="59"/>
        <v>5691.6</v>
      </c>
      <c r="G174" s="157">
        <f t="shared" si="65"/>
        <v>40</v>
      </c>
      <c r="H174" s="150">
        <f t="shared" si="60"/>
        <v>1897.2</v>
      </c>
      <c r="I174" s="126"/>
      <c r="J174" s="150"/>
      <c r="K174" s="126"/>
      <c r="L174" s="150"/>
      <c r="M174" s="157">
        <f t="shared" si="61"/>
        <v>40</v>
      </c>
      <c r="N174" s="150">
        <f t="shared" si="62"/>
        <v>1897.2</v>
      </c>
      <c r="O174" s="126"/>
      <c r="P174" s="150"/>
      <c r="Q174" s="126"/>
      <c r="R174" s="150"/>
      <c r="S174" s="126"/>
      <c r="T174" s="150"/>
      <c r="U174" s="157">
        <f t="shared" si="63"/>
        <v>40</v>
      </c>
      <c r="V174" s="150">
        <f t="shared" si="64"/>
        <v>1897.2</v>
      </c>
      <c r="W174" s="126"/>
      <c r="X174" s="150"/>
      <c r="Y174" s="126"/>
      <c r="Z174" s="150"/>
      <c r="AA174" s="126"/>
      <c r="AB174" s="150"/>
      <c r="AC174" s="136"/>
      <c r="AD174" s="213"/>
    </row>
    <row r="175" spans="1:30" s="121" customFormat="1" ht="13.5" customHeight="1" x14ac:dyDescent="0.2">
      <c r="A175" s="115">
        <v>27.34</v>
      </c>
      <c r="B175" s="125"/>
      <c r="C175" s="183" t="s">
        <v>435</v>
      </c>
      <c r="D175" s="184">
        <v>24</v>
      </c>
      <c r="E175" s="182" t="s">
        <v>166</v>
      </c>
      <c r="F175" s="174">
        <f t="shared" si="59"/>
        <v>656.16</v>
      </c>
      <c r="G175" s="157">
        <f t="shared" si="65"/>
        <v>8</v>
      </c>
      <c r="H175" s="150">
        <f t="shared" si="60"/>
        <v>218.72</v>
      </c>
      <c r="I175" s="126"/>
      <c r="J175" s="150"/>
      <c r="K175" s="126"/>
      <c r="L175" s="150"/>
      <c r="M175" s="157">
        <f t="shared" si="61"/>
        <v>8</v>
      </c>
      <c r="N175" s="150">
        <f t="shared" si="62"/>
        <v>218.72</v>
      </c>
      <c r="O175" s="126"/>
      <c r="P175" s="150"/>
      <c r="Q175" s="126"/>
      <c r="R175" s="150"/>
      <c r="S175" s="126"/>
      <c r="T175" s="150"/>
      <c r="U175" s="157">
        <f t="shared" si="63"/>
        <v>8</v>
      </c>
      <c r="V175" s="150">
        <f t="shared" si="64"/>
        <v>218.72</v>
      </c>
      <c r="W175" s="126"/>
      <c r="X175" s="150"/>
      <c r="Y175" s="126"/>
      <c r="Z175" s="150"/>
      <c r="AA175" s="126"/>
      <c r="AB175" s="150"/>
      <c r="AC175" s="136"/>
      <c r="AD175" s="213"/>
    </row>
    <row r="176" spans="1:30" s="121" customFormat="1" ht="13.5" customHeight="1" x14ac:dyDescent="0.2">
      <c r="A176" s="115">
        <v>22.25</v>
      </c>
      <c r="B176" s="125"/>
      <c r="C176" s="183" t="s">
        <v>436</v>
      </c>
      <c r="D176" s="184">
        <v>51</v>
      </c>
      <c r="E176" s="182" t="s">
        <v>166</v>
      </c>
      <c r="F176" s="174">
        <f t="shared" si="59"/>
        <v>1134.75</v>
      </c>
      <c r="G176" s="157">
        <f t="shared" si="65"/>
        <v>17</v>
      </c>
      <c r="H176" s="150">
        <f t="shared" si="60"/>
        <v>378.25</v>
      </c>
      <c r="I176" s="126"/>
      <c r="J176" s="150"/>
      <c r="K176" s="126"/>
      <c r="L176" s="150"/>
      <c r="M176" s="157">
        <f t="shared" si="61"/>
        <v>17</v>
      </c>
      <c r="N176" s="150">
        <f t="shared" si="62"/>
        <v>378.25</v>
      </c>
      <c r="O176" s="126"/>
      <c r="P176" s="150"/>
      <c r="Q176" s="126"/>
      <c r="R176" s="150"/>
      <c r="S176" s="126"/>
      <c r="T176" s="150"/>
      <c r="U176" s="157">
        <f t="shared" si="63"/>
        <v>17</v>
      </c>
      <c r="V176" s="150">
        <f t="shared" si="64"/>
        <v>378.25</v>
      </c>
      <c r="W176" s="126"/>
      <c r="X176" s="150"/>
      <c r="Y176" s="126"/>
      <c r="Z176" s="150"/>
      <c r="AA176" s="126"/>
      <c r="AB176" s="150"/>
      <c r="AC176" s="136"/>
      <c r="AD176" s="213"/>
    </row>
    <row r="177" spans="1:31" s="121" customFormat="1" ht="13.5" customHeight="1" x14ac:dyDescent="0.2">
      <c r="A177" s="115">
        <v>20.88</v>
      </c>
      <c r="B177" s="125"/>
      <c r="C177" s="183" t="s">
        <v>437</v>
      </c>
      <c r="D177" s="184">
        <v>51</v>
      </c>
      <c r="E177" s="182" t="s">
        <v>166</v>
      </c>
      <c r="F177" s="174">
        <f t="shared" si="59"/>
        <v>1064.8799999999999</v>
      </c>
      <c r="G177" s="157">
        <f t="shared" si="65"/>
        <v>17</v>
      </c>
      <c r="H177" s="150">
        <f t="shared" si="60"/>
        <v>354.96</v>
      </c>
      <c r="I177" s="126"/>
      <c r="J177" s="150"/>
      <c r="K177" s="126"/>
      <c r="L177" s="150"/>
      <c r="M177" s="157">
        <f t="shared" si="61"/>
        <v>17</v>
      </c>
      <c r="N177" s="150">
        <f t="shared" si="62"/>
        <v>354.96</v>
      </c>
      <c r="O177" s="126"/>
      <c r="P177" s="150"/>
      <c r="Q177" s="126"/>
      <c r="R177" s="150"/>
      <c r="S177" s="126"/>
      <c r="T177" s="150"/>
      <c r="U177" s="157">
        <f t="shared" si="63"/>
        <v>17</v>
      </c>
      <c r="V177" s="150">
        <f t="shared" si="64"/>
        <v>354.96</v>
      </c>
      <c r="W177" s="126"/>
      <c r="X177" s="150"/>
      <c r="Y177" s="126"/>
      <c r="Z177" s="150"/>
      <c r="AA177" s="126"/>
      <c r="AB177" s="150"/>
      <c r="AC177" s="136"/>
      <c r="AD177" s="213"/>
    </row>
    <row r="178" spans="1:31" s="121" customFormat="1" ht="13.5" customHeight="1" x14ac:dyDescent="0.2">
      <c r="A178" s="115">
        <v>35.380000000000003</v>
      </c>
      <c r="B178" s="125"/>
      <c r="C178" s="183" t="s">
        <v>438</v>
      </c>
      <c r="D178" s="186">
        <v>42</v>
      </c>
      <c r="E178" s="187" t="s">
        <v>166</v>
      </c>
      <c r="F178" s="174">
        <f t="shared" si="59"/>
        <v>1485.96</v>
      </c>
      <c r="G178" s="157">
        <f t="shared" si="65"/>
        <v>14</v>
      </c>
      <c r="H178" s="150">
        <f t="shared" si="60"/>
        <v>495.32</v>
      </c>
      <c r="I178" s="126"/>
      <c r="J178" s="150"/>
      <c r="K178" s="126"/>
      <c r="L178" s="150"/>
      <c r="M178" s="157">
        <f t="shared" si="61"/>
        <v>14</v>
      </c>
      <c r="N178" s="150">
        <f t="shared" si="62"/>
        <v>495.32</v>
      </c>
      <c r="O178" s="126"/>
      <c r="P178" s="150"/>
      <c r="Q178" s="126"/>
      <c r="R178" s="150"/>
      <c r="S178" s="126"/>
      <c r="T178" s="150"/>
      <c r="U178" s="157">
        <f t="shared" si="63"/>
        <v>14</v>
      </c>
      <c r="V178" s="150">
        <f t="shared" si="64"/>
        <v>495.32</v>
      </c>
      <c r="W178" s="126"/>
      <c r="X178" s="150"/>
      <c r="Y178" s="126"/>
      <c r="Z178" s="150"/>
      <c r="AA178" s="126"/>
      <c r="AB178" s="150"/>
      <c r="AC178" s="136"/>
      <c r="AD178" s="213"/>
    </row>
    <row r="179" spans="1:31" s="121" customFormat="1" ht="13.5" customHeight="1" x14ac:dyDescent="0.2">
      <c r="A179" s="115">
        <v>29.72</v>
      </c>
      <c r="B179" s="125"/>
      <c r="C179" s="183" t="s">
        <v>439</v>
      </c>
      <c r="D179" s="189">
        <v>21</v>
      </c>
      <c r="E179" s="190" t="s">
        <v>166</v>
      </c>
      <c r="F179" s="174">
        <f t="shared" si="59"/>
        <v>624.12</v>
      </c>
      <c r="G179" s="157">
        <f t="shared" si="65"/>
        <v>7</v>
      </c>
      <c r="H179" s="150">
        <f t="shared" si="60"/>
        <v>208.04</v>
      </c>
      <c r="I179" s="126"/>
      <c r="J179" s="150"/>
      <c r="K179" s="126"/>
      <c r="L179" s="150"/>
      <c r="M179" s="157">
        <f t="shared" si="61"/>
        <v>7</v>
      </c>
      <c r="N179" s="150">
        <f t="shared" si="62"/>
        <v>208.04</v>
      </c>
      <c r="O179" s="126"/>
      <c r="P179" s="150"/>
      <c r="Q179" s="126"/>
      <c r="R179" s="150"/>
      <c r="S179" s="126"/>
      <c r="T179" s="150"/>
      <c r="U179" s="157">
        <f t="shared" si="63"/>
        <v>7</v>
      </c>
      <c r="V179" s="150">
        <f t="shared" si="64"/>
        <v>208.04</v>
      </c>
      <c r="W179" s="126"/>
      <c r="X179" s="150"/>
      <c r="Y179" s="126"/>
      <c r="Z179" s="150"/>
      <c r="AA179" s="126"/>
      <c r="AB179" s="150"/>
      <c r="AC179" s="136"/>
      <c r="AD179" s="213"/>
    </row>
    <row r="180" spans="1:31" s="121" customFormat="1" ht="13.5" customHeight="1" x14ac:dyDescent="0.2">
      <c r="A180" s="115">
        <v>20.3</v>
      </c>
      <c r="B180" s="125"/>
      <c r="C180" s="183" t="s">
        <v>440</v>
      </c>
      <c r="D180" s="185">
        <v>30</v>
      </c>
      <c r="E180" s="182" t="s">
        <v>166</v>
      </c>
      <c r="F180" s="174">
        <f t="shared" si="59"/>
        <v>609</v>
      </c>
      <c r="G180" s="157">
        <f t="shared" si="65"/>
        <v>10</v>
      </c>
      <c r="H180" s="150">
        <f t="shared" si="60"/>
        <v>203</v>
      </c>
      <c r="I180" s="126"/>
      <c r="J180" s="150"/>
      <c r="K180" s="126"/>
      <c r="L180" s="150"/>
      <c r="M180" s="157">
        <f t="shared" si="61"/>
        <v>10</v>
      </c>
      <c r="N180" s="150">
        <f t="shared" si="62"/>
        <v>203</v>
      </c>
      <c r="O180" s="126"/>
      <c r="P180" s="150"/>
      <c r="Q180" s="126"/>
      <c r="R180" s="150"/>
      <c r="S180" s="126"/>
      <c r="T180" s="150"/>
      <c r="U180" s="157">
        <f t="shared" si="63"/>
        <v>10</v>
      </c>
      <c r="V180" s="150">
        <f t="shared" si="64"/>
        <v>203</v>
      </c>
      <c r="W180" s="126"/>
      <c r="X180" s="150"/>
      <c r="Y180" s="126"/>
      <c r="Z180" s="150"/>
      <c r="AA180" s="126"/>
      <c r="AB180" s="150"/>
      <c r="AC180" s="136"/>
      <c r="AD180" s="213"/>
    </row>
    <row r="181" spans="1:31" s="121" customFormat="1" ht="13.5" customHeight="1" x14ac:dyDescent="0.2">
      <c r="A181" s="115">
        <v>28.12</v>
      </c>
      <c r="B181" s="125"/>
      <c r="C181" s="183" t="s">
        <v>441</v>
      </c>
      <c r="D181" s="185">
        <v>51</v>
      </c>
      <c r="E181" s="182" t="s">
        <v>166</v>
      </c>
      <c r="F181" s="174">
        <f t="shared" ref="F181:F221" si="66">A181*D181</f>
        <v>1434.1200000000001</v>
      </c>
      <c r="G181" s="157">
        <f t="shared" si="65"/>
        <v>17</v>
      </c>
      <c r="H181" s="150">
        <f t="shared" si="60"/>
        <v>478.04</v>
      </c>
      <c r="I181" s="126"/>
      <c r="J181" s="150"/>
      <c r="K181" s="126"/>
      <c r="L181" s="150"/>
      <c r="M181" s="157">
        <f t="shared" si="61"/>
        <v>17</v>
      </c>
      <c r="N181" s="150">
        <f t="shared" si="62"/>
        <v>478.04</v>
      </c>
      <c r="O181" s="126"/>
      <c r="P181" s="150"/>
      <c r="Q181" s="126"/>
      <c r="R181" s="150"/>
      <c r="S181" s="126"/>
      <c r="T181" s="150"/>
      <c r="U181" s="157">
        <f t="shared" si="63"/>
        <v>17</v>
      </c>
      <c r="V181" s="150">
        <f t="shared" si="64"/>
        <v>478.04</v>
      </c>
      <c r="W181" s="126"/>
      <c r="X181" s="150"/>
      <c r="Y181" s="126"/>
      <c r="Z181" s="150"/>
      <c r="AA181" s="126"/>
      <c r="AB181" s="150"/>
      <c r="AC181" s="136"/>
      <c r="AD181" s="213"/>
    </row>
    <row r="182" spans="1:31" s="121" customFormat="1" ht="13.5" customHeight="1" x14ac:dyDescent="0.2">
      <c r="A182" s="115">
        <v>23.12</v>
      </c>
      <c r="B182" s="125"/>
      <c r="C182" s="183" t="s">
        <v>442</v>
      </c>
      <c r="D182" s="185">
        <v>30</v>
      </c>
      <c r="E182" s="182" t="s">
        <v>166</v>
      </c>
      <c r="F182" s="174">
        <f t="shared" si="66"/>
        <v>693.6</v>
      </c>
      <c r="G182" s="157">
        <f t="shared" si="65"/>
        <v>10</v>
      </c>
      <c r="H182" s="150">
        <f t="shared" si="60"/>
        <v>231.20000000000002</v>
      </c>
      <c r="I182" s="126"/>
      <c r="J182" s="150"/>
      <c r="K182" s="126"/>
      <c r="L182" s="150"/>
      <c r="M182" s="157">
        <f t="shared" si="61"/>
        <v>10</v>
      </c>
      <c r="N182" s="150">
        <f t="shared" si="62"/>
        <v>231.20000000000002</v>
      </c>
      <c r="O182" s="126"/>
      <c r="P182" s="150"/>
      <c r="Q182" s="126"/>
      <c r="R182" s="150"/>
      <c r="S182" s="126"/>
      <c r="T182" s="150"/>
      <c r="U182" s="157">
        <f t="shared" si="63"/>
        <v>10</v>
      </c>
      <c r="V182" s="150">
        <f t="shared" si="64"/>
        <v>231.20000000000002</v>
      </c>
      <c r="W182" s="126"/>
      <c r="X182" s="150"/>
      <c r="Y182" s="126"/>
      <c r="Z182" s="150"/>
      <c r="AA182" s="126"/>
      <c r="AB182" s="150"/>
      <c r="AC182" s="136"/>
      <c r="AD182" s="213"/>
    </row>
    <row r="183" spans="1:31" s="121" customFormat="1" ht="13.5" customHeight="1" x14ac:dyDescent="0.2">
      <c r="A183" s="115">
        <v>8.5500000000000007</v>
      </c>
      <c r="B183" s="125"/>
      <c r="C183" s="183" t="s">
        <v>443</v>
      </c>
      <c r="D183" s="185">
        <v>150</v>
      </c>
      <c r="E183" s="182" t="s">
        <v>166</v>
      </c>
      <c r="F183" s="174">
        <f t="shared" si="66"/>
        <v>1282.5</v>
      </c>
      <c r="G183" s="157">
        <f t="shared" si="65"/>
        <v>50</v>
      </c>
      <c r="H183" s="150">
        <f t="shared" si="60"/>
        <v>427.5</v>
      </c>
      <c r="I183" s="126"/>
      <c r="J183" s="150"/>
      <c r="K183" s="126"/>
      <c r="L183" s="150"/>
      <c r="M183" s="157">
        <f t="shared" si="61"/>
        <v>50</v>
      </c>
      <c r="N183" s="150">
        <f t="shared" si="62"/>
        <v>427.5</v>
      </c>
      <c r="O183" s="126"/>
      <c r="P183" s="150"/>
      <c r="Q183" s="126"/>
      <c r="R183" s="150"/>
      <c r="S183" s="126"/>
      <c r="T183" s="150"/>
      <c r="U183" s="157">
        <f t="shared" si="63"/>
        <v>50</v>
      </c>
      <c r="V183" s="150">
        <f t="shared" si="64"/>
        <v>427.5</v>
      </c>
      <c r="W183" s="126"/>
      <c r="X183" s="150"/>
      <c r="Y183" s="126"/>
      <c r="Z183" s="150"/>
      <c r="AA183" s="126"/>
      <c r="AB183" s="150"/>
      <c r="AC183" s="136"/>
      <c r="AD183" s="213"/>
    </row>
    <row r="184" spans="1:31" s="121" customFormat="1" ht="13.5" customHeight="1" x14ac:dyDescent="0.2">
      <c r="A184" s="115">
        <v>8.39</v>
      </c>
      <c r="B184" s="125"/>
      <c r="C184" s="183" t="s">
        <v>444</v>
      </c>
      <c r="D184" s="185">
        <v>120</v>
      </c>
      <c r="E184" s="182" t="s">
        <v>166</v>
      </c>
      <c r="F184" s="174">
        <f t="shared" si="66"/>
        <v>1006.8000000000001</v>
      </c>
      <c r="G184" s="157">
        <f t="shared" si="65"/>
        <v>40</v>
      </c>
      <c r="H184" s="150">
        <f t="shared" ref="H184:H190" si="67">F184/3</f>
        <v>335.6</v>
      </c>
      <c r="I184" s="126"/>
      <c r="J184" s="150"/>
      <c r="K184" s="126"/>
      <c r="L184" s="150"/>
      <c r="M184" s="157">
        <f t="shared" ref="M184:M190" si="68">D184/3</f>
        <v>40</v>
      </c>
      <c r="N184" s="150">
        <f t="shared" ref="N184:N190" si="69">F184/3</f>
        <v>335.6</v>
      </c>
      <c r="O184" s="126"/>
      <c r="P184" s="150"/>
      <c r="Q184" s="126"/>
      <c r="R184" s="150"/>
      <c r="S184" s="126"/>
      <c r="T184" s="150"/>
      <c r="U184" s="157">
        <f t="shared" ref="U184:U190" si="70">D184/3</f>
        <v>40</v>
      </c>
      <c r="V184" s="150">
        <f t="shared" ref="V184:V190" si="71">F184/3</f>
        <v>335.6</v>
      </c>
      <c r="W184" s="126"/>
      <c r="X184" s="150"/>
      <c r="Y184" s="126"/>
      <c r="Z184" s="150"/>
      <c r="AA184" s="126"/>
      <c r="AB184" s="150"/>
      <c r="AC184" s="136"/>
      <c r="AD184" s="213"/>
    </row>
    <row r="185" spans="1:31" s="121" customFormat="1" ht="13.5" customHeight="1" x14ac:dyDescent="0.2">
      <c r="A185" s="115">
        <v>17.71</v>
      </c>
      <c r="B185" s="125"/>
      <c r="C185" s="183" t="s">
        <v>445</v>
      </c>
      <c r="D185" s="185">
        <v>42</v>
      </c>
      <c r="E185" s="182" t="s">
        <v>166</v>
      </c>
      <c r="F185" s="174">
        <f t="shared" si="66"/>
        <v>743.82</v>
      </c>
      <c r="G185" s="157">
        <f t="shared" ref="G185:G190" si="72">D185/3</f>
        <v>14</v>
      </c>
      <c r="H185" s="150">
        <f t="shared" si="67"/>
        <v>247.94000000000003</v>
      </c>
      <c r="I185" s="126"/>
      <c r="J185" s="150"/>
      <c r="K185" s="126"/>
      <c r="L185" s="150"/>
      <c r="M185" s="157">
        <f t="shared" si="68"/>
        <v>14</v>
      </c>
      <c r="N185" s="150">
        <f t="shared" si="69"/>
        <v>247.94000000000003</v>
      </c>
      <c r="O185" s="126"/>
      <c r="P185" s="150"/>
      <c r="Q185" s="126"/>
      <c r="R185" s="150"/>
      <c r="S185" s="126"/>
      <c r="T185" s="150"/>
      <c r="U185" s="157">
        <f t="shared" si="70"/>
        <v>14</v>
      </c>
      <c r="V185" s="150">
        <f t="shared" si="71"/>
        <v>247.94000000000003</v>
      </c>
      <c r="W185" s="126"/>
      <c r="X185" s="150"/>
      <c r="Y185" s="126"/>
      <c r="Z185" s="150"/>
      <c r="AA185" s="126"/>
      <c r="AB185" s="150"/>
      <c r="AC185" s="136"/>
      <c r="AD185" s="213"/>
    </row>
    <row r="186" spans="1:31" s="121" customFormat="1" ht="13.5" customHeight="1" x14ac:dyDescent="0.2">
      <c r="A186" s="115">
        <v>18.11</v>
      </c>
      <c r="B186" s="125"/>
      <c r="C186" s="183" t="s">
        <v>446</v>
      </c>
      <c r="D186" s="185">
        <v>51</v>
      </c>
      <c r="E186" s="182" t="s">
        <v>166</v>
      </c>
      <c r="F186" s="174">
        <f t="shared" si="66"/>
        <v>923.61</v>
      </c>
      <c r="G186" s="157">
        <f t="shared" si="72"/>
        <v>17</v>
      </c>
      <c r="H186" s="150">
        <f t="shared" si="67"/>
        <v>307.87</v>
      </c>
      <c r="I186" s="126"/>
      <c r="J186" s="150"/>
      <c r="K186" s="126"/>
      <c r="L186" s="150"/>
      <c r="M186" s="157">
        <f t="shared" si="68"/>
        <v>17</v>
      </c>
      <c r="N186" s="150">
        <f t="shared" si="69"/>
        <v>307.87</v>
      </c>
      <c r="O186" s="126"/>
      <c r="P186" s="150"/>
      <c r="Q186" s="126"/>
      <c r="R186" s="150"/>
      <c r="S186" s="126"/>
      <c r="T186" s="150"/>
      <c r="U186" s="157">
        <f t="shared" si="70"/>
        <v>17</v>
      </c>
      <c r="V186" s="150">
        <f t="shared" si="71"/>
        <v>307.87</v>
      </c>
      <c r="W186" s="126"/>
      <c r="X186" s="150"/>
      <c r="Y186" s="126"/>
      <c r="Z186" s="150"/>
      <c r="AA186" s="126"/>
      <c r="AB186" s="150"/>
      <c r="AC186" s="136"/>
      <c r="AD186" s="213"/>
    </row>
    <row r="187" spans="1:31" s="121" customFormat="1" ht="13.5" customHeight="1" x14ac:dyDescent="0.2">
      <c r="A187" s="115">
        <v>14.33</v>
      </c>
      <c r="B187" s="125"/>
      <c r="C187" s="183" t="s">
        <v>447</v>
      </c>
      <c r="D187" s="185">
        <v>150</v>
      </c>
      <c r="E187" s="182" t="s">
        <v>166</v>
      </c>
      <c r="F187" s="174">
        <f t="shared" si="66"/>
        <v>2149.5</v>
      </c>
      <c r="G187" s="157">
        <f t="shared" si="72"/>
        <v>50</v>
      </c>
      <c r="H187" s="150">
        <f t="shared" si="67"/>
        <v>716.5</v>
      </c>
      <c r="I187" s="126"/>
      <c r="J187" s="150"/>
      <c r="K187" s="126"/>
      <c r="L187" s="150"/>
      <c r="M187" s="157">
        <f t="shared" si="68"/>
        <v>50</v>
      </c>
      <c r="N187" s="150">
        <f t="shared" si="69"/>
        <v>716.5</v>
      </c>
      <c r="O187" s="126"/>
      <c r="P187" s="150"/>
      <c r="Q187" s="126"/>
      <c r="R187" s="150"/>
      <c r="S187" s="126"/>
      <c r="T187" s="150"/>
      <c r="U187" s="157">
        <f t="shared" si="70"/>
        <v>50</v>
      </c>
      <c r="V187" s="150">
        <f t="shared" si="71"/>
        <v>716.5</v>
      </c>
      <c r="W187" s="126"/>
      <c r="X187" s="150"/>
      <c r="Y187" s="126"/>
      <c r="Z187" s="150"/>
      <c r="AA187" s="126"/>
      <c r="AB187" s="150"/>
      <c r="AC187" s="136"/>
      <c r="AD187" s="213"/>
    </row>
    <row r="188" spans="1:31" s="121" customFormat="1" ht="13.5" customHeight="1" x14ac:dyDescent="0.2">
      <c r="A188" s="115">
        <v>12.57</v>
      </c>
      <c r="B188" s="125"/>
      <c r="C188" s="183" t="s">
        <v>448</v>
      </c>
      <c r="D188" s="195">
        <v>102</v>
      </c>
      <c r="E188" s="194" t="s">
        <v>166</v>
      </c>
      <c r="F188" s="174">
        <f t="shared" si="66"/>
        <v>1282.1400000000001</v>
      </c>
      <c r="G188" s="157">
        <f t="shared" si="72"/>
        <v>34</v>
      </c>
      <c r="H188" s="150">
        <f t="shared" si="67"/>
        <v>427.38000000000005</v>
      </c>
      <c r="I188" s="126"/>
      <c r="J188" s="150"/>
      <c r="K188" s="126"/>
      <c r="L188" s="150"/>
      <c r="M188" s="157">
        <f t="shared" si="68"/>
        <v>34</v>
      </c>
      <c r="N188" s="150">
        <f t="shared" si="69"/>
        <v>427.38000000000005</v>
      </c>
      <c r="O188" s="126"/>
      <c r="P188" s="150"/>
      <c r="Q188" s="126"/>
      <c r="R188" s="150"/>
      <c r="S188" s="126"/>
      <c r="T188" s="150"/>
      <c r="U188" s="157">
        <f t="shared" si="70"/>
        <v>34</v>
      </c>
      <c r="V188" s="150">
        <f t="shared" si="71"/>
        <v>427.38000000000005</v>
      </c>
      <c r="W188" s="126"/>
      <c r="X188" s="150"/>
      <c r="Y188" s="126"/>
      <c r="Z188" s="150"/>
      <c r="AA188" s="126"/>
      <c r="AB188" s="150"/>
      <c r="AC188" s="136"/>
      <c r="AD188" s="213"/>
    </row>
    <row r="189" spans="1:31" s="121" customFormat="1" ht="13.5" customHeight="1" x14ac:dyDescent="0.2">
      <c r="A189" s="115">
        <v>22.62</v>
      </c>
      <c r="B189" s="125"/>
      <c r="C189" s="183" t="s">
        <v>449</v>
      </c>
      <c r="D189" s="185">
        <v>30</v>
      </c>
      <c r="E189" s="182" t="s">
        <v>166</v>
      </c>
      <c r="F189" s="174">
        <f t="shared" si="66"/>
        <v>678.6</v>
      </c>
      <c r="G189" s="157">
        <f t="shared" si="72"/>
        <v>10</v>
      </c>
      <c r="H189" s="150">
        <f t="shared" si="67"/>
        <v>226.20000000000002</v>
      </c>
      <c r="I189" s="126"/>
      <c r="J189" s="150"/>
      <c r="K189" s="126"/>
      <c r="L189" s="150"/>
      <c r="M189" s="157">
        <f t="shared" si="68"/>
        <v>10</v>
      </c>
      <c r="N189" s="150">
        <f t="shared" si="69"/>
        <v>226.20000000000002</v>
      </c>
      <c r="O189" s="126"/>
      <c r="P189" s="150"/>
      <c r="Q189" s="126"/>
      <c r="R189" s="150"/>
      <c r="S189" s="126"/>
      <c r="T189" s="150"/>
      <c r="U189" s="157">
        <f t="shared" si="70"/>
        <v>10</v>
      </c>
      <c r="V189" s="150">
        <f t="shared" si="71"/>
        <v>226.20000000000002</v>
      </c>
      <c r="W189" s="126"/>
      <c r="X189" s="150"/>
      <c r="Y189" s="126"/>
      <c r="Z189" s="150"/>
      <c r="AA189" s="126"/>
      <c r="AB189" s="150"/>
      <c r="AC189" s="136"/>
      <c r="AD189" s="213"/>
    </row>
    <row r="190" spans="1:31" s="121" customFormat="1" ht="13.5" customHeight="1" x14ac:dyDescent="0.2">
      <c r="A190" s="115">
        <v>32.68</v>
      </c>
      <c r="B190" s="125"/>
      <c r="C190" s="183" t="s">
        <v>450</v>
      </c>
      <c r="D190" s="195">
        <v>150</v>
      </c>
      <c r="E190" s="194" t="s">
        <v>166</v>
      </c>
      <c r="F190" s="174">
        <f t="shared" si="66"/>
        <v>4902</v>
      </c>
      <c r="G190" s="157">
        <f t="shared" si="72"/>
        <v>50</v>
      </c>
      <c r="H190" s="150">
        <f t="shared" si="67"/>
        <v>1634</v>
      </c>
      <c r="I190" s="126"/>
      <c r="J190" s="150"/>
      <c r="K190" s="126"/>
      <c r="L190" s="150"/>
      <c r="M190" s="157">
        <f t="shared" si="68"/>
        <v>50</v>
      </c>
      <c r="N190" s="150">
        <f t="shared" si="69"/>
        <v>1634</v>
      </c>
      <c r="O190" s="126"/>
      <c r="P190" s="150"/>
      <c r="Q190" s="126"/>
      <c r="R190" s="150"/>
      <c r="S190" s="126"/>
      <c r="T190" s="150"/>
      <c r="U190" s="157">
        <f t="shared" si="70"/>
        <v>50</v>
      </c>
      <c r="V190" s="150">
        <f t="shared" si="71"/>
        <v>1634</v>
      </c>
      <c r="W190" s="126"/>
      <c r="X190" s="150"/>
      <c r="Y190" s="126"/>
      <c r="Z190" s="150"/>
      <c r="AA190" s="126"/>
      <c r="AB190" s="150"/>
      <c r="AC190" s="136"/>
      <c r="AD190" s="213"/>
    </row>
    <row r="191" spans="1:31" s="121" customFormat="1" ht="24" customHeight="1" x14ac:dyDescent="0.2">
      <c r="A191" s="115"/>
      <c r="B191" s="57">
        <v>254</v>
      </c>
      <c r="C191" s="116" t="s">
        <v>493</v>
      </c>
      <c r="D191" s="157"/>
      <c r="E191" s="118"/>
      <c r="F191" s="172">
        <f>SUM(F192:F231)</f>
        <v>79661.040000000008</v>
      </c>
      <c r="G191" s="59"/>
      <c r="H191" s="172">
        <f t="shared" ref="H191:V191" si="73">SUM(H192:H231)</f>
        <v>26553.68</v>
      </c>
      <c r="I191" s="59"/>
      <c r="J191" s="59"/>
      <c r="K191" s="59"/>
      <c r="L191" s="59"/>
      <c r="M191" s="59"/>
      <c r="N191" s="172">
        <f t="shared" si="73"/>
        <v>26553.68</v>
      </c>
      <c r="O191" s="59"/>
      <c r="P191" s="59"/>
      <c r="Q191" s="59"/>
      <c r="R191" s="59"/>
      <c r="S191" s="59"/>
      <c r="T191" s="59"/>
      <c r="U191" s="59"/>
      <c r="V191" s="172">
        <f t="shared" si="73"/>
        <v>26553.68</v>
      </c>
      <c r="W191" s="119"/>
      <c r="X191" s="172"/>
      <c r="Y191" s="119"/>
      <c r="Z191" s="172"/>
      <c r="AA191" s="119"/>
      <c r="AB191" s="172"/>
      <c r="AC191" s="124"/>
      <c r="AD191" s="172"/>
      <c r="AE191" s="120"/>
    </row>
    <row r="192" spans="1:31" s="121" customFormat="1" ht="13.5" customHeight="1" x14ac:dyDescent="0.2">
      <c r="A192" s="115">
        <v>750</v>
      </c>
      <c r="B192" s="125"/>
      <c r="C192" s="141" t="s">
        <v>451</v>
      </c>
      <c r="D192" s="181">
        <v>3</v>
      </c>
      <c r="E192" s="182" t="s">
        <v>35</v>
      </c>
      <c r="F192" s="174">
        <f t="shared" si="66"/>
        <v>2250</v>
      </c>
      <c r="G192" s="157">
        <f>D192/3</f>
        <v>1</v>
      </c>
      <c r="H192" s="150">
        <f>F192/3</f>
        <v>750</v>
      </c>
      <c r="I192" s="126"/>
      <c r="J192" s="150"/>
      <c r="K192" s="126"/>
      <c r="L192" s="150"/>
      <c r="M192" s="157">
        <f>D192/3</f>
        <v>1</v>
      </c>
      <c r="N192" s="150">
        <f>F192/3</f>
        <v>750</v>
      </c>
      <c r="O192" s="126"/>
      <c r="P192" s="150"/>
      <c r="Q192" s="126"/>
      <c r="R192" s="150"/>
      <c r="S192" s="126"/>
      <c r="T192" s="150"/>
      <c r="U192" s="157">
        <f>D192/3</f>
        <v>1</v>
      </c>
      <c r="V192" s="150">
        <f>F192/3</f>
        <v>750</v>
      </c>
      <c r="W192" s="126"/>
      <c r="X192" s="150"/>
      <c r="Y192" s="126"/>
      <c r="Z192" s="150"/>
      <c r="AA192" s="126"/>
      <c r="AB192" s="150"/>
      <c r="AC192" s="136"/>
      <c r="AD192" s="213"/>
    </row>
    <row r="193" spans="1:30" s="121" customFormat="1" ht="13.5" customHeight="1" x14ac:dyDescent="0.2">
      <c r="A193" s="115">
        <v>30</v>
      </c>
      <c r="B193" s="125"/>
      <c r="C193" s="141" t="s">
        <v>452</v>
      </c>
      <c r="D193" s="181">
        <v>21</v>
      </c>
      <c r="E193" s="182" t="s">
        <v>35</v>
      </c>
      <c r="F193" s="174">
        <f t="shared" si="66"/>
        <v>630</v>
      </c>
      <c r="G193" s="157">
        <f t="shared" ref="G193:G231" si="74">D193/3</f>
        <v>7</v>
      </c>
      <c r="H193" s="150">
        <f t="shared" ref="H193:H231" si="75">F193/3</f>
        <v>210</v>
      </c>
      <c r="I193" s="126"/>
      <c r="J193" s="150"/>
      <c r="K193" s="126"/>
      <c r="L193" s="150"/>
      <c r="M193" s="157">
        <f t="shared" ref="M193:M203" si="76">D193/3</f>
        <v>7</v>
      </c>
      <c r="N193" s="150">
        <f t="shared" ref="N193:N203" si="77">F193/3</f>
        <v>210</v>
      </c>
      <c r="O193" s="126"/>
      <c r="P193" s="150"/>
      <c r="Q193" s="126"/>
      <c r="R193" s="150"/>
      <c r="S193" s="126"/>
      <c r="T193" s="150"/>
      <c r="U193" s="157">
        <f t="shared" ref="U193:U231" si="78">D193/3</f>
        <v>7</v>
      </c>
      <c r="V193" s="150">
        <f t="shared" ref="V193:V231" si="79">F193/3</f>
        <v>210</v>
      </c>
      <c r="W193" s="126"/>
      <c r="X193" s="150"/>
      <c r="Y193" s="126"/>
      <c r="Z193" s="150"/>
      <c r="AA193" s="126"/>
      <c r="AB193" s="150"/>
      <c r="AC193" s="136"/>
      <c r="AD193" s="213"/>
    </row>
    <row r="194" spans="1:30" s="121" customFormat="1" ht="13.5" customHeight="1" x14ac:dyDescent="0.2">
      <c r="A194" s="115">
        <v>160</v>
      </c>
      <c r="B194" s="125"/>
      <c r="C194" s="141" t="s">
        <v>453</v>
      </c>
      <c r="D194" s="181">
        <v>24</v>
      </c>
      <c r="E194" s="182" t="s">
        <v>491</v>
      </c>
      <c r="F194" s="174">
        <f t="shared" si="66"/>
        <v>3840</v>
      </c>
      <c r="G194" s="157">
        <f t="shared" si="74"/>
        <v>8</v>
      </c>
      <c r="H194" s="150">
        <f t="shared" si="75"/>
        <v>1280</v>
      </c>
      <c r="I194" s="126"/>
      <c r="J194" s="150"/>
      <c r="K194" s="126"/>
      <c r="L194" s="150"/>
      <c r="M194" s="157">
        <f t="shared" si="76"/>
        <v>8</v>
      </c>
      <c r="N194" s="150">
        <f t="shared" si="77"/>
        <v>1280</v>
      </c>
      <c r="O194" s="126"/>
      <c r="P194" s="150"/>
      <c r="Q194" s="126"/>
      <c r="R194" s="150"/>
      <c r="S194" s="126"/>
      <c r="T194" s="150"/>
      <c r="U194" s="157">
        <f t="shared" si="78"/>
        <v>8</v>
      </c>
      <c r="V194" s="150">
        <f t="shared" si="79"/>
        <v>1280</v>
      </c>
      <c r="W194" s="126"/>
      <c r="X194" s="150"/>
      <c r="Y194" s="126"/>
      <c r="Z194" s="150"/>
      <c r="AA194" s="126"/>
      <c r="AB194" s="150"/>
      <c r="AC194" s="136"/>
      <c r="AD194" s="213"/>
    </row>
    <row r="195" spans="1:30" s="121" customFormat="1" ht="13.5" customHeight="1" x14ac:dyDescent="0.2">
      <c r="A195" s="115">
        <v>14</v>
      </c>
      <c r="B195" s="125"/>
      <c r="C195" s="183" t="s">
        <v>454</v>
      </c>
      <c r="D195" s="185">
        <v>102</v>
      </c>
      <c r="E195" s="182" t="s">
        <v>491</v>
      </c>
      <c r="F195" s="174">
        <f t="shared" si="66"/>
        <v>1428</v>
      </c>
      <c r="G195" s="157">
        <f t="shared" si="74"/>
        <v>34</v>
      </c>
      <c r="H195" s="150">
        <f t="shared" si="75"/>
        <v>476</v>
      </c>
      <c r="I195" s="126"/>
      <c r="J195" s="150"/>
      <c r="K195" s="126"/>
      <c r="L195" s="150"/>
      <c r="M195" s="157">
        <f t="shared" si="76"/>
        <v>34</v>
      </c>
      <c r="N195" s="150">
        <f t="shared" si="77"/>
        <v>476</v>
      </c>
      <c r="O195" s="126"/>
      <c r="P195" s="150"/>
      <c r="Q195" s="126"/>
      <c r="R195" s="150"/>
      <c r="S195" s="126"/>
      <c r="T195" s="150"/>
      <c r="U195" s="157">
        <f t="shared" si="78"/>
        <v>34</v>
      </c>
      <c r="V195" s="150">
        <f t="shared" si="79"/>
        <v>476</v>
      </c>
      <c r="W195" s="126"/>
      <c r="X195" s="150"/>
      <c r="Y195" s="126"/>
      <c r="Z195" s="150"/>
      <c r="AA195" s="126"/>
      <c r="AB195" s="150"/>
      <c r="AC195" s="136"/>
      <c r="AD195" s="213"/>
    </row>
    <row r="196" spans="1:30" s="121" customFormat="1" ht="13.5" customHeight="1" x14ac:dyDescent="0.2">
      <c r="A196" s="115">
        <v>40</v>
      </c>
      <c r="B196" s="125"/>
      <c r="C196" s="141" t="s">
        <v>455</v>
      </c>
      <c r="D196" s="181">
        <v>21</v>
      </c>
      <c r="E196" s="182" t="s">
        <v>35</v>
      </c>
      <c r="F196" s="174">
        <f t="shared" si="66"/>
        <v>840</v>
      </c>
      <c r="G196" s="157">
        <f t="shared" si="74"/>
        <v>7</v>
      </c>
      <c r="H196" s="150">
        <f t="shared" si="75"/>
        <v>280</v>
      </c>
      <c r="I196" s="126"/>
      <c r="J196" s="150"/>
      <c r="K196" s="126"/>
      <c r="L196" s="150"/>
      <c r="M196" s="157">
        <f t="shared" si="76"/>
        <v>7</v>
      </c>
      <c r="N196" s="150">
        <f t="shared" si="77"/>
        <v>280</v>
      </c>
      <c r="O196" s="126"/>
      <c r="P196" s="150"/>
      <c r="Q196" s="126"/>
      <c r="R196" s="150"/>
      <c r="S196" s="126"/>
      <c r="T196" s="150"/>
      <c r="U196" s="157">
        <f t="shared" si="78"/>
        <v>7</v>
      </c>
      <c r="V196" s="150">
        <f t="shared" si="79"/>
        <v>280</v>
      </c>
      <c r="W196" s="126"/>
      <c r="X196" s="150"/>
      <c r="Y196" s="126"/>
      <c r="Z196" s="150"/>
      <c r="AA196" s="126"/>
      <c r="AB196" s="150"/>
      <c r="AC196" s="136"/>
      <c r="AD196" s="213"/>
    </row>
    <row r="197" spans="1:30" s="121" customFormat="1" ht="13.5" customHeight="1" x14ac:dyDescent="0.2">
      <c r="A197" s="115">
        <v>50</v>
      </c>
      <c r="B197" s="125"/>
      <c r="C197" s="141" t="s">
        <v>456</v>
      </c>
      <c r="D197" s="181">
        <v>36</v>
      </c>
      <c r="E197" s="182" t="s">
        <v>35</v>
      </c>
      <c r="F197" s="174">
        <f t="shared" si="66"/>
        <v>1800</v>
      </c>
      <c r="G197" s="157">
        <f t="shared" si="74"/>
        <v>12</v>
      </c>
      <c r="H197" s="150">
        <f t="shared" si="75"/>
        <v>600</v>
      </c>
      <c r="I197" s="126"/>
      <c r="J197" s="150"/>
      <c r="K197" s="126"/>
      <c r="L197" s="150"/>
      <c r="M197" s="157">
        <f t="shared" si="76"/>
        <v>12</v>
      </c>
      <c r="N197" s="150">
        <f t="shared" si="77"/>
        <v>600</v>
      </c>
      <c r="O197" s="126"/>
      <c r="P197" s="150"/>
      <c r="Q197" s="126"/>
      <c r="R197" s="150"/>
      <c r="S197" s="126"/>
      <c r="T197" s="150"/>
      <c r="U197" s="157">
        <f t="shared" si="78"/>
        <v>12</v>
      </c>
      <c r="V197" s="150">
        <f t="shared" si="79"/>
        <v>600</v>
      </c>
      <c r="W197" s="126"/>
      <c r="X197" s="150"/>
      <c r="Y197" s="126"/>
      <c r="Z197" s="150"/>
      <c r="AA197" s="126"/>
      <c r="AB197" s="150"/>
      <c r="AC197" s="136"/>
      <c r="AD197" s="213"/>
    </row>
    <row r="198" spans="1:30" s="121" customFormat="1" ht="13.5" customHeight="1" x14ac:dyDescent="0.2">
      <c r="A198" s="115">
        <v>45</v>
      </c>
      <c r="B198" s="125"/>
      <c r="C198" s="141" t="s">
        <v>457</v>
      </c>
      <c r="D198" s="181">
        <v>6</v>
      </c>
      <c r="E198" s="182" t="s">
        <v>492</v>
      </c>
      <c r="F198" s="174">
        <f t="shared" si="66"/>
        <v>270</v>
      </c>
      <c r="G198" s="157">
        <f t="shared" si="74"/>
        <v>2</v>
      </c>
      <c r="H198" s="150">
        <f t="shared" si="75"/>
        <v>90</v>
      </c>
      <c r="I198" s="126"/>
      <c r="J198" s="150"/>
      <c r="K198" s="126"/>
      <c r="L198" s="150"/>
      <c r="M198" s="157">
        <f t="shared" si="76"/>
        <v>2</v>
      </c>
      <c r="N198" s="150">
        <f t="shared" si="77"/>
        <v>90</v>
      </c>
      <c r="O198" s="126"/>
      <c r="P198" s="150"/>
      <c r="Q198" s="126"/>
      <c r="R198" s="150"/>
      <c r="S198" s="126"/>
      <c r="T198" s="150"/>
      <c r="U198" s="157">
        <f t="shared" si="78"/>
        <v>2</v>
      </c>
      <c r="V198" s="150">
        <f t="shared" si="79"/>
        <v>90</v>
      </c>
      <c r="W198" s="126"/>
      <c r="X198" s="150"/>
      <c r="Y198" s="126"/>
      <c r="Z198" s="150"/>
      <c r="AA198" s="126"/>
      <c r="AB198" s="150"/>
      <c r="AC198" s="136"/>
      <c r="AD198" s="213"/>
    </row>
    <row r="199" spans="1:30" s="121" customFormat="1" ht="13.5" customHeight="1" x14ac:dyDescent="0.2">
      <c r="A199" s="115">
        <v>64.989999999999995</v>
      </c>
      <c r="B199" s="125"/>
      <c r="C199" s="141" t="s">
        <v>458</v>
      </c>
      <c r="D199" s="191">
        <v>24</v>
      </c>
      <c r="E199" s="187" t="s">
        <v>491</v>
      </c>
      <c r="F199" s="174">
        <f t="shared" si="66"/>
        <v>1559.7599999999998</v>
      </c>
      <c r="G199" s="157">
        <f t="shared" si="74"/>
        <v>8</v>
      </c>
      <c r="H199" s="150">
        <f t="shared" si="75"/>
        <v>519.91999999999996</v>
      </c>
      <c r="I199" s="126"/>
      <c r="J199" s="150"/>
      <c r="K199" s="126"/>
      <c r="L199" s="150"/>
      <c r="M199" s="157">
        <f t="shared" si="76"/>
        <v>8</v>
      </c>
      <c r="N199" s="150">
        <f t="shared" si="77"/>
        <v>519.91999999999996</v>
      </c>
      <c r="O199" s="126"/>
      <c r="P199" s="150"/>
      <c r="Q199" s="126"/>
      <c r="R199" s="150"/>
      <c r="S199" s="126"/>
      <c r="T199" s="150"/>
      <c r="U199" s="157">
        <f t="shared" si="78"/>
        <v>8</v>
      </c>
      <c r="V199" s="150">
        <f t="shared" si="79"/>
        <v>519.91999999999996</v>
      </c>
      <c r="W199" s="126"/>
      <c r="X199" s="150"/>
      <c r="Y199" s="126"/>
      <c r="Z199" s="150"/>
      <c r="AA199" s="126"/>
      <c r="AB199" s="150"/>
      <c r="AC199" s="136"/>
      <c r="AD199" s="213"/>
    </row>
    <row r="200" spans="1:30" s="121" customFormat="1" ht="13.5" customHeight="1" x14ac:dyDescent="0.2">
      <c r="A200" s="115">
        <v>248</v>
      </c>
      <c r="B200" s="125"/>
      <c r="C200" s="183" t="s">
        <v>459</v>
      </c>
      <c r="D200" s="189">
        <v>12</v>
      </c>
      <c r="E200" s="198" t="s">
        <v>492</v>
      </c>
      <c r="F200" s="174">
        <f t="shared" si="66"/>
        <v>2976</v>
      </c>
      <c r="G200" s="157">
        <f t="shared" si="74"/>
        <v>4</v>
      </c>
      <c r="H200" s="150">
        <f t="shared" si="75"/>
        <v>992</v>
      </c>
      <c r="I200" s="126"/>
      <c r="J200" s="150"/>
      <c r="K200" s="126"/>
      <c r="L200" s="150"/>
      <c r="M200" s="157">
        <f t="shared" si="76"/>
        <v>4</v>
      </c>
      <c r="N200" s="150">
        <f t="shared" si="77"/>
        <v>992</v>
      </c>
      <c r="O200" s="126"/>
      <c r="P200" s="150"/>
      <c r="Q200" s="126"/>
      <c r="R200" s="150"/>
      <c r="S200" s="126"/>
      <c r="T200" s="150"/>
      <c r="U200" s="157">
        <f t="shared" si="78"/>
        <v>4</v>
      </c>
      <c r="V200" s="150">
        <f t="shared" si="79"/>
        <v>992</v>
      </c>
      <c r="W200" s="126"/>
      <c r="X200" s="150"/>
      <c r="Y200" s="126"/>
      <c r="Z200" s="150"/>
      <c r="AA200" s="126"/>
      <c r="AB200" s="150"/>
      <c r="AC200" s="136"/>
      <c r="AD200" s="213"/>
    </row>
    <row r="201" spans="1:30" s="121" customFormat="1" ht="13.5" customHeight="1" x14ac:dyDescent="0.2">
      <c r="A201" s="115">
        <v>4</v>
      </c>
      <c r="B201" s="125"/>
      <c r="C201" s="141" t="s">
        <v>460</v>
      </c>
      <c r="D201" s="192">
        <v>102</v>
      </c>
      <c r="E201" s="182" t="s">
        <v>492</v>
      </c>
      <c r="F201" s="174">
        <f t="shared" si="66"/>
        <v>408</v>
      </c>
      <c r="G201" s="157">
        <f t="shared" si="74"/>
        <v>34</v>
      </c>
      <c r="H201" s="150">
        <f t="shared" si="75"/>
        <v>136</v>
      </c>
      <c r="I201" s="126"/>
      <c r="J201" s="150"/>
      <c r="K201" s="126"/>
      <c r="L201" s="150"/>
      <c r="M201" s="157">
        <f t="shared" si="76"/>
        <v>34</v>
      </c>
      <c r="N201" s="150">
        <f t="shared" si="77"/>
        <v>136</v>
      </c>
      <c r="O201" s="126"/>
      <c r="P201" s="150"/>
      <c r="Q201" s="126"/>
      <c r="R201" s="150"/>
      <c r="S201" s="126"/>
      <c r="T201" s="150"/>
      <c r="U201" s="157">
        <f t="shared" si="78"/>
        <v>34</v>
      </c>
      <c r="V201" s="150">
        <f t="shared" si="79"/>
        <v>136</v>
      </c>
      <c r="W201" s="126"/>
      <c r="X201" s="150"/>
      <c r="Y201" s="126"/>
      <c r="Z201" s="150"/>
      <c r="AA201" s="126"/>
      <c r="AB201" s="150"/>
      <c r="AC201" s="136"/>
      <c r="AD201" s="213"/>
    </row>
    <row r="202" spans="1:30" s="121" customFormat="1" ht="13.5" customHeight="1" x14ac:dyDescent="0.2">
      <c r="A202" s="115">
        <v>126</v>
      </c>
      <c r="B202" s="125"/>
      <c r="C202" s="141" t="s">
        <v>461</v>
      </c>
      <c r="D202" s="192">
        <v>42</v>
      </c>
      <c r="E202" s="182" t="s">
        <v>166</v>
      </c>
      <c r="F202" s="174">
        <f t="shared" si="66"/>
        <v>5292</v>
      </c>
      <c r="G202" s="157">
        <f t="shared" si="74"/>
        <v>14</v>
      </c>
      <c r="H202" s="150">
        <f t="shared" si="75"/>
        <v>1764</v>
      </c>
      <c r="I202" s="126"/>
      <c r="J202" s="150"/>
      <c r="K202" s="126"/>
      <c r="L202" s="150"/>
      <c r="M202" s="157">
        <f t="shared" si="76"/>
        <v>14</v>
      </c>
      <c r="N202" s="150">
        <f t="shared" si="77"/>
        <v>1764</v>
      </c>
      <c r="O202" s="126"/>
      <c r="P202" s="150"/>
      <c r="Q202" s="126"/>
      <c r="R202" s="150"/>
      <c r="S202" s="126"/>
      <c r="T202" s="150"/>
      <c r="U202" s="157">
        <f t="shared" si="78"/>
        <v>14</v>
      </c>
      <c r="V202" s="150">
        <f t="shared" si="79"/>
        <v>1764</v>
      </c>
      <c r="W202" s="126"/>
      <c r="X202" s="150"/>
      <c r="Y202" s="126"/>
      <c r="Z202" s="150"/>
      <c r="AA202" s="126"/>
      <c r="AB202" s="150"/>
      <c r="AC202" s="136"/>
      <c r="AD202" s="213"/>
    </row>
    <row r="203" spans="1:30" s="121" customFormat="1" ht="13.5" customHeight="1" x14ac:dyDescent="0.2">
      <c r="A203" s="115">
        <v>74.989999999999995</v>
      </c>
      <c r="B203" s="125"/>
      <c r="C203" s="141" t="s">
        <v>462</v>
      </c>
      <c r="D203" s="192">
        <v>12</v>
      </c>
      <c r="E203" s="182" t="s">
        <v>166</v>
      </c>
      <c r="F203" s="174">
        <f t="shared" si="66"/>
        <v>899.87999999999988</v>
      </c>
      <c r="G203" s="157">
        <f t="shared" si="74"/>
        <v>4</v>
      </c>
      <c r="H203" s="150">
        <f t="shared" si="75"/>
        <v>299.95999999999998</v>
      </c>
      <c r="I203" s="126"/>
      <c r="J203" s="150"/>
      <c r="K203" s="126"/>
      <c r="L203" s="150"/>
      <c r="M203" s="157">
        <f t="shared" si="76"/>
        <v>4</v>
      </c>
      <c r="N203" s="150">
        <f t="shared" si="77"/>
        <v>299.95999999999998</v>
      </c>
      <c r="O203" s="126"/>
      <c r="P203" s="150"/>
      <c r="Q203" s="126"/>
      <c r="R203" s="150"/>
      <c r="S203" s="126"/>
      <c r="T203" s="150"/>
      <c r="U203" s="157">
        <f t="shared" si="78"/>
        <v>4</v>
      </c>
      <c r="V203" s="150">
        <f t="shared" si="79"/>
        <v>299.95999999999998</v>
      </c>
      <c r="W203" s="126"/>
      <c r="X203" s="150"/>
      <c r="Y203" s="126"/>
      <c r="Z203" s="150"/>
      <c r="AA203" s="126"/>
      <c r="AB203" s="150"/>
      <c r="AC203" s="136"/>
      <c r="AD203" s="213"/>
    </row>
    <row r="204" spans="1:30" s="121" customFormat="1" ht="13.5" customHeight="1" x14ac:dyDescent="0.2">
      <c r="A204" s="115">
        <v>159</v>
      </c>
      <c r="B204" s="125"/>
      <c r="C204" s="141" t="s">
        <v>463</v>
      </c>
      <c r="D204" s="192">
        <v>21</v>
      </c>
      <c r="E204" s="182" t="s">
        <v>166</v>
      </c>
      <c r="F204" s="174">
        <f t="shared" si="66"/>
        <v>3339</v>
      </c>
      <c r="G204" s="157">
        <f t="shared" si="74"/>
        <v>7</v>
      </c>
      <c r="H204" s="150">
        <f t="shared" si="75"/>
        <v>1113</v>
      </c>
      <c r="I204" s="126"/>
      <c r="J204" s="150"/>
      <c r="K204" s="126"/>
      <c r="L204" s="150"/>
      <c r="M204" s="157">
        <f t="shared" ref="M204:M231" si="80">D204/3</f>
        <v>7</v>
      </c>
      <c r="N204" s="150">
        <f t="shared" ref="N204:N231" si="81">F204/3</f>
        <v>1113</v>
      </c>
      <c r="O204" s="126"/>
      <c r="P204" s="150"/>
      <c r="Q204" s="126"/>
      <c r="R204" s="150"/>
      <c r="S204" s="126"/>
      <c r="T204" s="150"/>
      <c r="U204" s="157">
        <f t="shared" si="78"/>
        <v>7</v>
      </c>
      <c r="V204" s="150">
        <f t="shared" si="79"/>
        <v>1113</v>
      </c>
      <c r="W204" s="126"/>
      <c r="X204" s="150"/>
      <c r="Y204" s="126"/>
      <c r="Z204" s="150"/>
      <c r="AA204" s="126"/>
      <c r="AB204" s="150"/>
      <c r="AC204" s="136"/>
      <c r="AD204" s="213"/>
    </row>
    <row r="205" spans="1:30" s="121" customFormat="1" ht="13.5" customHeight="1" x14ac:dyDescent="0.2">
      <c r="A205" s="115">
        <v>105</v>
      </c>
      <c r="B205" s="125"/>
      <c r="C205" s="141" t="s">
        <v>464</v>
      </c>
      <c r="D205" s="192">
        <v>12</v>
      </c>
      <c r="E205" s="182" t="s">
        <v>166</v>
      </c>
      <c r="F205" s="174">
        <f t="shared" si="66"/>
        <v>1260</v>
      </c>
      <c r="G205" s="157">
        <f t="shared" si="74"/>
        <v>4</v>
      </c>
      <c r="H205" s="150">
        <f t="shared" si="75"/>
        <v>420</v>
      </c>
      <c r="I205" s="126"/>
      <c r="J205" s="150"/>
      <c r="K205" s="126"/>
      <c r="L205" s="150"/>
      <c r="M205" s="157">
        <f t="shared" si="80"/>
        <v>4</v>
      </c>
      <c r="N205" s="150">
        <f t="shared" si="81"/>
        <v>420</v>
      </c>
      <c r="O205" s="126"/>
      <c r="P205" s="150"/>
      <c r="Q205" s="126"/>
      <c r="R205" s="150"/>
      <c r="S205" s="126"/>
      <c r="T205" s="150"/>
      <c r="U205" s="157">
        <f t="shared" si="78"/>
        <v>4</v>
      </c>
      <c r="V205" s="150">
        <f t="shared" si="79"/>
        <v>420</v>
      </c>
      <c r="W205" s="126"/>
      <c r="X205" s="150"/>
      <c r="Y205" s="126"/>
      <c r="Z205" s="150"/>
      <c r="AA205" s="126"/>
      <c r="AB205" s="150"/>
      <c r="AC205" s="136"/>
      <c r="AD205" s="213"/>
    </row>
    <row r="206" spans="1:30" s="121" customFormat="1" ht="13.5" customHeight="1" x14ac:dyDescent="0.2">
      <c r="A206" s="115">
        <v>185</v>
      </c>
      <c r="B206" s="125"/>
      <c r="C206" s="141" t="s">
        <v>465</v>
      </c>
      <c r="D206" s="192">
        <v>3</v>
      </c>
      <c r="E206" s="182" t="s">
        <v>166</v>
      </c>
      <c r="F206" s="174">
        <f t="shared" si="66"/>
        <v>555</v>
      </c>
      <c r="G206" s="157">
        <f t="shared" si="74"/>
        <v>1</v>
      </c>
      <c r="H206" s="150">
        <f t="shared" si="75"/>
        <v>185</v>
      </c>
      <c r="I206" s="126"/>
      <c r="J206" s="150"/>
      <c r="K206" s="126"/>
      <c r="L206" s="150"/>
      <c r="M206" s="157">
        <f t="shared" si="80"/>
        <v>1</v>
      </c>
      <c r="N206" s="150">
        <f t="shared" si="81"/>
        <v>185</v>
      </c>
      <c r="O206" s="126"/>
      <c r="P206" s="150"/>
      <c r="Q206" s="126"/>
      <c r="R206" s="150"/>
      <c r="S206" s="126"/>
      <c r="T206" s="150"/>
      <c r="U206" s="157">
        <f t="shared" si="78"/>
        <v>1</v>
      </c>
      <c r="V206" s="150">
        <f t="shared" si="79"/>
        <v>185</v>
      </c>
      <c r="W206" s="126"/>
      <c r="X206" s="150"/>
      <c r="Y206" s="126"/>
      <c r="Z206" s="150"/>
      <c r="AA206" s="126"/>
      <c r="AB206" s="150"/>
      <c r="AC206" s="136"/>
      <c r="AD206" s="213"/>
    </row>
    <row r="207" spans="1:30" s="121" customFormat="1" ht="13.5" customHeight="1" x14ac:dyDescent="0.2">
      <c r="A207" s="115">
        <v>16.5</v>
      </c>
      <c r="B207" s="125"/>
      <c r="C207" s="141" t="s">
        <v>466</v>
      </c>
      <c r="D207" s="192">
        <v>12</v>
      </c>
      <c r="E207" s="182" t="s">
        <v>35</v>
      </c>
      <c r="F207" s="174">
        <f t="shared" si="66"/>
        <v>198</v>
      </c>
      <c r="G207" s="157">
        <f t="shared" si="74"/>
        <v>4</v>
      </c>
      <c r="H207" s="150">
        <f t="shared" si="75"/>
        <v>66</v>
      </c>
      <c r="I207" s="126"/>
      <c r="J207" s="150"/>
      <c r="K207" s="126"/>
      <c r="L207" s="150"/>
      <c r="M207" s="157">
        <f t="shared" si="80"/>
        <v>4</v>
      </c>
      <c r="N207" s="150">
        <f t="shared" si="81"/>
        <v>66</v>
      </c>
      <c r="O207" s="126"/>
      <c r="P207" s="150"/>
      <c r="Q207" s="126"/>
      <c r="R207" s="150"/>
      <c r="S207" s="126"/>
      <c r="T207" s="150"/>
      <c r="U207" s="157">
        <f t="shared" si="78"/>
        <v>4</v>
      </c>
      <c r="V207" s="150">
        <f t="shared" si="79"/>
        <v>66</v>
      </c>
      <c r="W207" s="126"/>
      <c r="X207" s="150"/>
      <c r="Y207" s="126"/>
      <c r="Z207" s="150"/>
      <c r="AA207" s="126"/>
      <c r="AB207" s="150"/>
      <c r="AC207" s="136"/>
      <c r="AD207" s="213"/>
    </row>
    <row r="208" spans="1:30" s="121" customFormat="1" ht="13.5" customHeight="1" x14ac:dyDescent="0.2">
      <c r="A208" s="115">
        <v>8.5</v>
      </c>
      <c r="B208" s="125"/>
      <c r="C208" s="141" t="s">
        <v>467</v>
      </c>
      <c r="D208" s="192">
        <v>12</v>
      </c>
      <c r="E208" s="182" t="s">
        <v>35</v>
      </c>
      <c r="F208" s="174">
        <f t="shared" si="66"/>
        <v>102</v>
      </c>
      <c r="G208" s="157">
        <f t="shared" si="74"/>
        <v>4</v>
      </c>
      <c r="H208" s="150">
        <f t="shared" si="75"/>
        <v>34</v>
      </c>
      <c r="I208" s="126"/>
      <c r="J208" s="150"/>
      <c r="K208" s="126"/>
      <c r="L208" s="150"/>
      <c r="M208" s="157">
        <f t="shared" si="80"/>
        <v>4</v>
      </c>
      <c r="N208" s="150">
        <f t="shared" si="81"/>
        <v>34</v>
      </c>
      <c r="O208" s="126"/>
      <c r="P208" s="150"/>
      <c r="Q208" s="126"/>
      <c r="R208" s="150"/>
      <c r="S208" s="126"/>
      <c r="T208" s="150"/>
      <c r="U208" s="157">
        <f t="shared" si="78"/>
        <v>4</v>
      </c>
      <c r="V208" s="150">
        <f t="shared" si="79"/>
        <v>34</v>
      </c>
      <c r="W208" s="126"/>
      <c r="X208" s="150"/>
      <c r="Y208" s="126"/>
      <c r="Z208" s="150"/>
      <c r="AA208" s="126"/>
      <c r="AB208" s="150"/>
      <c r="AC208" s="136"/>
      <c r="AD208" s="213"/>
    </row>
    <row r="209" spans="1:30" s="121" customFormat="1" ht="13.5" customHeight="1" x14ac:dyDescent="0.2">
      <c r="A209" s="115">
        <v>175</v>
      </c>
      <c r="B209" s="125"/>
      <c r="C209" s="141" t="s">
        <v>468</v>
      </c>
      <c r="D209" s="193">
        <v>21</v>
      </c>
      <c r="E209" s="194" t="s">
        <v>166</v>
      </c>
      <c r="F209" s="174">
        <f t="shared" si="66"/>
        <v>3675</v>
      </c>
      <c r="G209" s="157">
        <f t="shared" si="74"/>
        <v>7</v>
      </c>
      <c r="H209" s="150">
        <f t="shared" si="75"/>
        <v>1225</v>
      </c>
      <c r="I209" s="126"/>
      <c r="J209" s="150"/>
      <c r="K209" s="126"/>
      <c r="L209" s="150"/>
      <c r="M209" s="157">
        <f t="shared" si="80"/>
        <v>7</v>
      </c>
      <c r="N209" s="150">
        <f t="shared" si="81"/>
        <v>1225</v>
      </c>
      <c r="O209" s="126"/>
      <c r="P209" s="150"/>
      <c r="Q209" s="126"/>
      <c r="R209" s="150"/>
      <c r="S209" s="126"/>
      <c r="T209" s="150"/>
      <c r="U209" s="157">
        <f t="shared" si="78"/>
        <v>7</v>
      </c>
      <c r="V209" s="150">
        <f t="shared" si="79"/>
        <v>1225</v>
      </c>
      <c r="W209" s="126"/>
      <c r="X209" s="150"/>
      <c r="Y209" s="126"/>
      <c r="Z209" s="150"/>
      <c r="AA209" s="126"/>
      <c r="AB209" s="150"/>
      <c r="AC209" s="136"/>
      <c r="AD209" s="213"/>
    </row>
    <row r="210" spans="1:30" s="121" customFormat="1" ht="13.5" customHeight="1" x14ac:dyDescent="0.2">
      <c r="A210" s="115">
        <v>175</v>
      </c>
      <c r="B210" s="125"/>
      <c r="C210" s="141" t="s">
        <v>469</v>
      </c>
      <c r="D210" s="192">
        <v>24</v>
      </c>
      <c r="E210" s="182" t="s">
        <v>166</v>
      </c>
      <c r="F210" s="174">
        <f t="shared" si="66"/>
        <v>4200</v>
      </c>
      <c r="G210" s="157">
        <f t="shared" si="74"/>
        <v>8</v>
      </c>
      <c r="H210" s="150">
        <f t="shared" si="75"/>
        <v>1400</v>
      </c>
      <c r="I210" s="126"/>
      <c r="J210" s="150"/>
      <c r="K210" s="126"/>
      <c r="L210" s="150"/>
      <c r="M210" s="157">
        <f t="shared" si="80"/>
        <v>8</v>
      </c>
      <c r="N210" s="150">
        <f t="shared" si="81"/>
        <v>1400</v>
      </c>
      <c r="O210" s="126"/>
      <c r="P210" s="150"/>
      <c r="Q210" s="126"/>
      <c r="R210" s="150"/>
      <c r="S210" s="126"/>
      <c r="T210" s="150"/>
      <c r="U210" s="157">
        <f t="shared" si="78"/>
        <v>8</v>
      </c>
      <c r="V210" s="150">
        <f t="shared" si="79"/>
        <v>1400</v>
      </c>
      <c r="W210" s="126"/>
      <c r="X210" s="150"/>
      <c r="Y210" s="126"/>
      <c r="Z210" s="150"/>
      <c r="AA210" s="126"/>
      <c r="AB210" s="150"/>
      <c r="AC210" s="136"/>
      <c r="AD210" s="213"/>
    </row>
    <row r="211" spans="1:30" s="121" customFormat="1" ht="13.5" customHeight="1" x14ac:dyDescent="0.2">
      <c r="A211" s="115">
        <v>219.99</v>
      </c>
      <c r="B211" s="125"/>
      <c r="C211" s="141" t="s">
        <v>470</v>
      </c>
      <c r="D211" s="193">
        <v>21</v>
      </c>
      <c r="E211" s="194" t="s">
        <v>166</v>
      </c>
      <c r="F211" s="174">
        <f t="shared" si="66"/>
        <v>4619.79</v>
      </c>
      <c r="G211" s="157">
        <f t="shared" si="74"/>
        <v>7</v>
      </c>
      <c r="H211" s="150">
        <f t="shared" si="75"/>
        <v>1539.93</v>
      </c>
      <c r="I211" s="126"/>
      <c r="J211" s="150"/>
      <c r="K211" s="126"/>
      <c r="L211" s="150"/>
      <c r="M211" s="157">
        <f t="shared" si="80"/>
        <v>7</v>
      </c>
      <c r="N211" s="150">
        <f t="shared" si="81"/>
        <v>1539.93</v>
      </c>
      <c r="O211" s="126"/>
      <c r="P211" s="150"/>
      <c r="Q211" s="126"/>
      <c r="R211" s="150"/>
      <c r="S211" s="126"/>
      <c r="T211" s="150"/>
      <c r="U211" s="157">
        <f t="shared" si="78"/>
        <v>7</v>
      </c>
      <c r="V211" s="150">
        <f t="shared" si="79"/>
        <v>1539.93</v>
      </c>
      <c r="W211" s="126"/>
      <c r="X211" s="150"/>
      <c r="Y211" s="126"/>
      <c r="Z211" s="150"/>
      <c r="AA211" s="126"/>
      <c r="AB211" s="150"/>
      <c r="AC211" s="136"/>
      <c r="AD211" s="213"/>
    </row>
    <row r="212" spans="1:30" s="121" customFormat="1" ht="13.5" customHeight="1" x14ac:dyDescent="0.2">
      <c r="A212" s="115">
        <v>74.989999999999995</v>
      </c>
      <c r="B212" s="125"/>
      <c r="C212" s="141" t="s">
        <v>471</v>
      </c>
      <c r="D212" s="181">
        <v>21</v>
      </c>
      <c r="E212" s="182" t="s">
        <v>166</v>
      </c>
      <c r="F212" s="174">
        <f t="shared" si="66"/>
        <v>1574.79</v>
      </c>
      <c r="G212" s="157">
        <f t="shared" si="74"/>
        <v>7</v>
      </c>
      <c r="H212" s="150">
        <f t="shared" si="75"/>
        <v>524.92999999999995</v>
      </c>
      <c r="I212" s="126"/>
      <c r="J212" s="150"/>
      <c r="K212" s="126"/>
      <c r="L212" s="150"/>
      <c r="M212" s="157">
        <f t="shared" si="80"/>
        <v>7</v>
      </c>
      <c r="N212" s="150">
        <f t="shared" si="81"/>
        <v>524.92999999999995</v>
      </c>
      <c r="O212" s="126"/>
      <c r="P212" s="150"/>
      <c r="Q212" s="126"/>
      <c r="R212" s="150"/>
      <c r="S212" s="126"/>
      <c r="T212" s="150"/>
      <c r="U212" s="157">
        <f t="shared" si="78"/>
        <v>7</v>
      </c>
      <c r="V212" s="150">
        <f t="shared" si="79"/>
        <v>524.92999999999995</v>
      </c>
      <c r="W212" s="126"/>
      <c r="X212" s="150"/>
      <c r="Y212" s="126"/>
      <c r="Z212" s="150"/>
      <c r="AA212" s="126"/>
      <c r="AB212" s="150"/>
      <c r="AC212" s="136"/>
      <c r="AD212" s="213"/>
    </row>
    <row r="213" spans="1:30" s="121" customFormat="1" ht="13.5" customHeight="1" x14ac:dyDescent="0.2">
      <c r="A213" s="115">
        <v>15</v>
      </c>
      <c r="B213" s="125"/>
      <c r="C213" s="141" t="s">
        <v>472</v>
      </c>
      <c r="D213" s="181">
        <v>51</v>
      </c>
      <c r="E213" s="182" t="s">
        <v>35</v>
      </c>
      <c r="F213" s="174">
        <f t="shared" si="66"/>
        <v>765</v>
      </c>
      <c r="G213" s="157">
        <f t="shared" si="74"/>
        <v>17</v>
      </c>
      <c r="H213" s="150">
        <f t="shared" si="75"/>
        <v>255</v>
      </c>
      <c r="I213" s="126"/>
      <c r="J213" s="150"/>
      <c r="K213" s="126"/>
      <c r="L213" s="150"/>
      <c r="M213" s="157">
        <f t="shared" si="80"/>
        <v>17</v>
      </c>
      <c r="N213" s="150">
        <f t="shared" si="81"/>
        <v>255</v>
      </c>
      <c r="O213" s="126"/>
      <c r="P213" s="150"/>
      <c r="Q213" s="126"/>
      <c r="R213" s="150"/>
      <c r="S213" s="126"/>
      <c r="T213" s="150"/>
      <c r="U213" s="157">
        <f t="shared" si="78"/>
        <v>17</v>
      </c>
      <c r="V213" s="150">
        <f t="shared" si="79"/>
        <v>255</v>
      </c>
      <c r="W213" s="126"/>
      <c r="X213" s="150"/>
      <c r="Y213" s="126"/>
      <c r="Z213" s="150"/>
      <c r="AA213" s="126"/>
      <c r="AB213" s="150"/>
      <c r="AC213" s="136"/>
      <c r="AD213" s="213"/>
    </row>
    <row r="214" spans="1:30" s="121" customFormat="1" ht="13.5" customHeight="1" x14ac:dyDescent="0.2">
      <c r="A214" s="115">
        <v>180</v>
      </c>
      <c r="B214" s="125"/>
      <c r="C214" s="183" t="s">
        <v>473</v>
      </c>
      <c r="D214" s="184">
        <v>18</v>
      </c>
      <c r="E214" s="182" t="s">
        <v>166</v>
      </c>
      <c r="F214" s="174">
        <f t="shared" si="66"/>
        <v>3240</v>
      </c>
      <c r="G214" s="157">
        <f t="shared" si="74"/>
        <v>6</v>
      </c>
      <c r="H214" s="150">
        <f t="shared" si="75"/>
        <v>1080</v>
      </c>
      <c r="I214" s="126"/>
      <c r="J214" s="150"/>
      <c r="K214" s="126"/>
      <c r="L214" s="150"/>
      <c r="M214" s="157">
        <f t="shared" si="80"/>
        <v>6</v>
      </c>
      <c r="N214" s="150">
        <f t="shared" si="81"/>
        <v>1080</v>
      </c>
      <c r="O214" s="126"/>
      <c r="P214" s="150"/>
      <c r="Q214" s="126"/>
      <c r="R214" s="150"/>
      <c r="S214" s="126"/>
      <c r="T214" s="150"/>
      <c r="U214" s="157">
        <f t="shared" si="78"/>
        <v>6</v>
      </c>
      <c r="V214" s="150">
        <f t="shared" si="79"/>
        <v>1080</v>
      </c>
      <c r="W214" s="126"/>
      <c r="X214" s="150"/>
      <c r="Y214" s="126"/>
      <c r="Z214" s="150"/>
      <c r="AA214" s="126"/>
      <c r="AB214" s="150"/>
      <c r="AC214" s="136"/>
      <c r="AD214" s="213"/>
    </row>
    <row r="215" spans="1:30" s="121" customFormat="1" ht="13.5" customHeight="1" x14ac:dyDescent="0.2">
      <c r="A215" s="115">
        <v>260</v>
      </c>
      <c r="B215" s="125"/>
      <c r="C215" s="183" t="s">
        <v>474</v>
      </c>
      <c r="D215" s="185">
        <v>3</v>
      </c>
      <c r="E215" s="182" t="s">
        <v>491</v>
      </c>
      <c r="F215" s="174">
        <f t="shared" si="66"/>
        <v>780</v>
      </c>
      <c r="G215" s="157">
        <f t="shared" si="74"/>
        <v>1</v>
      </c>
      <c r="H215" s="150">
        <f t="shared" si="75"/>
        <v>260</v>
      </c>
      <c r="I215" s="126"/>
      <c r="J215" s="150"/>
      <c r="K215" s="126"/>
      <c r="L215" s="150"/>
      <c r="M215" s="157">
        <f t="shared" si="80"/>
        <v>1</v>
      </c>
      <c r="N215" s="150">
        <f t="shared" si="81"/>
        <v>260</v>
      </c>
      <c r="O215" s="126"/>
      <c r="P215" s="150"/>
      <c r="Q215" s="126"/>
      <c r="R215" s="150"/>
      <c r="S215" s="126"/>
      <c r="T215" s="150"/>
      <c r="U215" s="157">
        <f t="shared" si="78"/>
        <v>1</v>
      </c>
      <c r="V215" s="150">
        <f t="shared" si="79"/>
        <v>260</v>
      </c>
      <c r="W215" s="126"/>
      <c r="X215" s="150"/>
      <c r="Y215" s="126"/>
      <c r="Z215" s="150"/>
      <c r="AA215" s="126"/>
      <c r="AB215" s="150"/>
      <c r="AC215" s="136"/>
      <c r="AD215" s="213"/>
    </row>
    <row r="216" spans="1:30" s="121" customFormat="1" ht="13.5" customHeight="1" x14ac:dyDescent="0.2">
      <c r="A216" s="115">
        <v>600</v>
      </c>
      <c r="B216" s="125"/>
      <c r="C216" s="183" t="s">
        <v>475</v>
      </c>
      <c r="D216" s="184">
        <v>6</v>
      </c>
      <c r="E216" s="182" t="s">
        <v>166</v>
      </c>
      <c r="F216" s="174">
        <f t="shared" si="66"/>
        <v>3600</v>
      </c>
      <c r="G216" s="157">
        <f t="shared" si="74"/>
        <v>2</v>
      </c>
      <c r="H216" s="150">
        <f t="shared" si="75"/>
        <v>1200</v>
      </c>
      <c r="I216" s="126"/>
      <c r="J216" s="150"/>
      <c r="K216" s="126"/>
      <c r="L216" s="150"/>
      <c r="M216" s="157">
        <f t="shared" si="80"/>
        <v>2</v>
      </c>
      <c r="N216" s="150">
        <f t="shared" si="81"/>
        <v>1200</v>
      </c>
      <c r="O216" s="126"/>
      <c r="P216" s="150"/>
      <c r="Q216" s="126"/>
      <c r="R216" s="150"/>
      <c r="S216" s="126"/>
      <c r="T216" s="150"/>
      <c r="U216" s="157">
        <f t="shared" si="78"/>
        <v>2</v>
      </c>
      <c r="V216" s="150">
        <f t="shared" si="79"/>
        <v>1200</v>
      </c>
      <c r="W216" s="126"/>
      <c r="X216" s="150"/>
      <c r="Y216" s="126"/>
      <c r="Z216" s="150"/>
      <c r="AA216" s="126"/>
      <c r="AB216" s="150"/>
      <c r="AC216" s="136"/>
      <c r="AD216" s="213"/>
    </row>
    <row r="217" spans="1:30" s="121" customFormat="1" ht="18.75" customHeight="1" x14ac:dyDescent="0.2">
      <c r="A217" s="115">
        <v>499.99</v>
      </c>
      <c r="B217" s="125"/>
      <c r="C217" s="183" t="s">
        <v>476</v>
      </c>
      <c r="D217" s="184">
        <v>6</v>
      </c>
      <c r="E217" s="182" t="s">
        <v>166</v>
      </c>
      <c r="F217" s="174">
        <f t="shared" si="66"/>
        <v>2999.94</v>
      </c>
      <c r="G217" s="157">
        <f t="shared" si="74"/>
        <v>2</v>
      </c>
      <c r="H217" s="150">
        <f t="shared" si="75"/>
        <v>999.98</v>
      </c>
      <c r="I217" s="126"/>
      <c r="J217" s="150"/>
      <c r="K217" s="126"/>
      <c r="L217" s="150"/>
      <c r="M217" s="157">
        <f t="shared" si="80"/>
        <v>2</v>
      </c>
      <c r="N217" s="150">
        <f t="shared" si="81"/>
        <v>999.98</v>
      </c>
      <c r="O217" s="126"/>
      <c r="P217" s="150"/>
      <c r="Q217" s="126"/>
      <c r="R217" s="150"/>
      <c r="S217" s="126"/>
      <c r="T217" s="150"/>
      <c r="U217" s="157">
        <f t="shared" si="78"/>
        <v>2</v>
      </c>
      <c r="V217" s="150">
        <f t="shared" si="79"/>
        <v>999.98</v>
      </c>
      <c r="W217" s="126"/>
      <c r="X217" s="150"/>
      <c r="Y217" s="126"/>
      <c r="Z217" s="150"/>
      <c r="AA217" s="126"/>
      <c r="AB217" s="150"/>
      <c r="AC217" s="136"/>
      <c r="AD217" s="213"/>
    </row>
    <row r="218" spans="1:30" s="121" customFormat="1" ht="22.5" customHeight="1" x14ac:dyDescent="0.2">
      <c r="A218" s="115">
        <v>23</v>
      </c>
      <c r="B218" s="125"/>
      <c r="C218" s="183" t="s">
        <v>477</v>
      </c>
      <c r="D218" s="184">
        <v>21</v>
      </c>
      <c r="E218" s="182" t="s">
        <v>166</v>
      </c>
      <c r="F218" s="174">
        <f t="shared" si="66"/>
        <v>483</v>
      </c>
      <c r="G218" s="157">
        <f t="shared" si="74"/>
        <v>7</v>
      </c>
      <c r="H218" s="150">
        <f t="shared" si="75"/>
        <v>161</v>
      </c>
      <c r="I218" s="126"/>
      <c r="J218" s="150"/>
      <c r="K218" s="126"/>
      <c r="L218" s="150"/>
      <c r="M218" s="157">
        <f t="shared" si="80"/>
        <v>7</v>
      </c>
      <c r="N218" s="150">
        <f t="shared" si="81"/>
        <v>161</v>
      </c>
      <c r="O218" s="126"/>
      <c r="P218" s="150"/>
      <c r="Q218" s="126"/>
      <c r="R218" s="150"/>
      <c r="S218" s="126"/>
      <c r="T218" s="150"/>
      <c r="U218" s="157">
        <f t="shared" si="78"/>
        <v>7</v>
      </c>
      <c r="V218" s="150">
        <f t="shared" si="79"/>
        <v>161</v>
      </c>
      <c r="W218" s="126"/>
      <c r="X218" s="150"/>
      <c r="Y218" s="126"/>
      <c r="Z218" s="150"/>
      <c r="AA218" s="126"/>
      <c r="AB218" s="150"/>
      <c r="AC218" s="136"/>
      <c r="AD218" s="213"/>
    </row>
    <row r="219" spans="1:30" s="121" customFormat="1" ht="13.5" customHeight="1" x14ac:dyDescent="0.2">
      <c r="A219" s="115">
        <v>564</v>
      </c>
      <c r="B219" s="125"/>
      <c r="C219" s="141" t="s">
        <v>478</v>
      </c>
      <c r="D219" s="191">
        <v>6</v>
      </c>
      <c r="E219" s="187" t="s">
        <v>166</v>
      </c>
      <c r="F219" s="174">
        <f t="shared" si="66"/>
        <v>3384</v>
      </c>
      <c r="G219" s="157">
        <f t="shared" si="74"/>
        <v>2</v>
      </c>
      <c r="H219" s="150">
        <f t="shared" si="75"/>
        <v>1128</v>
      </c>
      <c r="I219" s="126"/>
      <c r="J219" s="150"/>
      <c r="K219" s="126"/>
      <c r="L219" s="150"/>
      <c r="M219" s="157">
        <f t="shared" si="80"/>
        <v>2</v>
      </c>
      <c r="N219" s="150">
        <f t="shared" si="81"/>
        <v>1128</v>
      </c>
      <c r="O219" s="126"/>
      <c r="P219" s="150"/>
      <c r="Q219" s="126"/>
      <c r="R219" s="150"/>
      <c r="S219" s="126"/>
      <c r="T219" s="150"/>
      <c r="U219" s="157">
        <f t="shared" si="78"/>
        <v>2</v>
      </c>
      <c r="V219" s="150">
        <f t="shared" si="79"/>
        <v>1128</v>
      </c>
      <c r="W219" s="126"/>
      <c r="X219" s="150"/>
      <c r="Y219" s="126"/>
      <c r="Z219" s="150"/>
      <c r="AA219" s="126"/>
      <c r="AB219" s="150"/>
      <c r="AC219" s="136"/>
      <c r="AD219" s="213"/>
    </row>
    <row r="220" spans="1:30" s="121" customFormat="1" ht="13.5" customHeight="1" x14ac:dyDescent="0.2">
      <c r="A220" s="115">
        <v>40</v>
      </c>
      <c r="B220" s="125"/>
      <c r="C220" s="183" t="s">
        <v>479</v>
      </c>
      <c r="D220" s="189">
        <v>51</v>
      </c>
      <c r="E220" s="198" t="s">
        <v>35</v>
      </c>
      <c r="F220" s="174">
        <f t="shared" si="66"/>
        <v>2040</v>
      </c>
      <c r="G220" s="157">
        <f t="shared" si="74"/>
        <v>17</v>
      </c>
      <c r="H220" s="150">
        <f t="shared" si="75"/>
        <v>680</v>
      </c>
      <c r="I220" s="126"/>
      <c r="J220" s="150"/>
      <c r="K220" s="126"/>
      <c r="L220" s="150"/>
      <c r="M220" s="157">
        <f t="shared" si="80"/>
        <v>17</v>
      </c>
      <c r="N220" s="150">
        <f t="shared" si="81"/>
        <v>680</v>
      </c>
      <c r="O220" s="126"/>
      <c r="P220" s="150"/>
      <c r="Q220" s="126"/>
      <c r="R220" s="150"/>
      <c r="S220" s="126"/>
      <c r="T220" s="150"/>
      <c r="U220" s="157">
        <f t="shared" si="78"/>
        <v>17</v>
      </c>
      <c r="V220" s="150">
        <f t="shared" si="79"/>
        <v>680</v>
      </c>
      <c r="W220" s="126"/>
      <c r="X220" s="150"/>
      <c r="Y220" s="126"/>
      <c r="Z220" s="150"/>
      <c r="AA220" s="126"/>
      <c r="AB220" s="150"/>
      <c r="AC220" s="136"/>
      <c r="AD220" s="213"/>
    </row>
    <row r="221" spans="1:30" s="121" customFormat="1" ht="13.5" customHeight="1" x14ac:dyDescent="0.2">
      <c r="A221" s="115">
        <v>310</v>
      </c>
      <c r="B221" s="125"/>
      <c r="C221" s="141" t="s">
        <v>480</v>
      </c>
      <c r="D221" s="192">
        <v>18</v>
      </c>
      <c r="E221" s="182" t="s">
        <v>166</v>
      </c>
      <c r="F221" s="174">
        <f t="shared" si="66"/>
        <v>5580</v>
      </c>
      <c r="G221" s="157">
        <f t="shared" si="74"/>
        <v>6</v>
      </c>
      <c r="H221" s="150">
        <f t="shared" si="75"/>
        <v>1860</v>
      </c>
      <c r="I221" s="182"/>
      <c r="J221" s="219"/>
      <c r="K221" s="126"/>
      <c r="L221" s="150"/>
      <c r="M221" s="157">
        <f t="shared" si="80"/>
        <v>6</v>
      </c>
      <c r="N221" s="150">
        <f t="shared" si="81"/>
        <v>1860</v>
      </c>
      <c r="O221" s="126"/>
      <c r="P221" s="150"/>
      <c r="Q221" s="126"/>
      <c r="R221" s="150"/>
      <c r="S221" s="126"/>
      <c r="T221" s="150"/>
      <c r="U221" s="157">
        <f t="shared" si="78"/>
        <v>6</v>
      </c>
      <c r="V221" s="150">
        <f t="shared" si="79"/>
        <v>1860</v>
      </c>
      <c r="W221" s="126"/>
      <c r="X221" s="150"/>
      <c r="Y221" s="126"/>
      <c r="Z221" s="150"/>
      <c r="AA221" s="126"/>
      <c r="AB221" s="150"/>
      <c r="AC221" s="136"/>
      <c r="AD221" s="213"/>
    </row>
    <row r="222" spans="1:30" s="121" customFormat="1" ht="13.5" customHeight="1" x14ac:dyDescent="0.2">
      <c r="A222" s="115">
        <v>74.989999999999995</v>
      </c>
      <c r="B222" s="125"/>
      <c r="C222" s="141" t="s">
        <v>481</v>
      </c>
      <c r="D222" s="192">
        <v>12</v>
      </c>
      <c r="E222" s="182" t="s">
        <v>317</v>
      </c>
      <c r="F222" s="174">
        <f>A222*D222</f>
        <v>899.87999999999988</v>
      </c>
      <c r="G222" s="157">
        <f t="shared" si="74"/>
        <v>4</v>
      </c>
      <c r="H222" s="150">
        <f t="shared" si="75"/>
        <v>299.95999999999998</v>
      </c>
      <c r="I222" s="126"/>
      <c r="J222" s="150"/>
      <c r="K222" s="126"/>
      <c r="L222" s="150"/>
      <c r="M222" s="157">
        <f t="shared" si="80"/>
        <v>4</v>
      </c>
      <c r="N222" s="150">
        <f t="shared" si="81"/>
        <v>299.95999999999998</v>
      </c>
      <c r="O222" s="126"/>
      <c r="P222" s="150"/>
      <c r="Q222" s="126"/>
      <c r="R222" s="150"/>
      <c r="S222" s="126"/>
      <c r="T222" s="150"/>
      <c r="U222" s="157">
        <f t="shared" si="78"/>
        <v>4</v>
      </c>
      <c r="V222" s="150">
        <f t="shared" si="79"/>
        <v>299.95999999999998</v>
      </c>
      <c r="W222" s="126"/>
      <c r="X222" s="150"/>
      <c r="Y222" s="126"/>
      <c r="Z222" s="150"/>
      <c r="AA222" s="126"/>
      <c r="AB222" s="150"/>
      <c r="AC222" s="136"/>
      <c r="AD222" s="213"/>
    </row>
    <row r="223" spans="1:30" s="121" customFormat="1" ht="13.5" customHeight="1" x14ac:dyDescent="0.2">
      <c r="A223" s="115">
        <v>348</v>
      </c>
      <c r="B223" s="125"/>
      <c r="C223" s="141" t="s">
        <v>482</v>
      </c>
      <c r="D223" s="192">
        <v>6</v>
      </c>
      <c r="E223" s="182" t="s">
        <v>491</v>
      </c>
      <c r="F223" s="174">
        <f t="shared" ref="F223:F231" si="82">A223*D223</f>
        <v>2088</v>
      </c>
      <c r="G223" s="157">
        <f t="shared" si="74"/>
        <v>2</v>
      </c>
      <c r="H223" s="150">
        <f t="shared" si="75"/>
        <v>696</v>
      </c>
      <c r="I223" s="126"/>
      <c r="J223" s="150"/>
      <c r="K223" s="126"/>
      <c r="L223" s="150"/>
      <c r="M223" s="157">
        <f t="shared" si="80"/>
        <v>2</v>
      </c>
      <c r="N223" s="150">
        <f t="shared" si="81"/>
        <v>696</v>
      </c>
      <c r="O223" s="126"/>
      <c r="P223" s="150"/>
      <c r="Q223" s="126"/>
      <c r="R223" s="150"/>
      <c r="S223" s="126"/>
      <c r="T223" s="150"/>
      <c r="U223" s="157">
        <f t="shared" si="78"/>
        <v>2</v>
      </c>
      <c r="V223" s="150">
        <f t="shared" si="79"/>
        <v>696</v>
      </c>
      <c r="W223" s="126"/>
      <c r="X223" s="150"/>
      <c r="Y223" s="126"/>
      <c r="Z223" s="150"/>
      <c r="AA223" s="126"/>
      <c r="AB223" s="150"/>
      <c r="AC223" s="136"/>
      <c r="AD223" s="213"/>
    </row>
    <row r="224" spans="1:30" s="121" customFormat="1" ht="13.5" customHeight="1" x14ac:dyDescent="0.2">
      <c r="A224" s="115">
        <v>348</v>
      </c>
      <c r="B224" s="125"/>
      <c r="C224" s="141" t="s">
        <v>483</v>
      </c>
      <c r="D224" s="192">
        <v>6</v>
      </c>
      <c r="E224" s="182" t="s">
        <v>491</v>
      </c>
      <c r="F224" s="174">
        <f t="shared" si="82"/>
        <v>2088</v>
      </c>
      <c r="G224" s="157">
        <f t="shared" si="74"/>
        <v>2</v>
      </c>
      <c r="H224" s="150">
        <f t="shared" si="75"/>
        <v>696</v>
      </c>
      <c r="I224" s="126"/>
      <c r="J224" s="150"/>
      <c r="K224" s="126"/>
      <c r="L224" s="150"/>
      <c r="M224" s="157">
        <f t="shared" si="80"/>
        <v>2</v>
      </c>
      <c r="N224" s="150">
        <f t="shared" si="81"/>
        <v>696</v>
      </c>
      <c r="O224" s="126"/>
      <c r="P224" s="150"/>
      <c r="Q224" s="126"/>
      <c r="R224" s="150"/>
      <c r="S224" s="126"/>
      <c r="T224" s="150"/>
      <c r="U224" s="157">
        <f t="shared" si="78"/>
        <v>2</v>
      </c>
      <c r="V224" s="150">
        <f t="shared" si="79"/>
        <v>696</v>
      </c>
      <c r="W224" s="126"/>
      <c r="X224" s="150"/>
      <c r="Y224" s="126"/>
      <c r="Z224" s="150"/>
      <c r="AA224" s="126"/>
      <c r="AB224" s="150"/>
      <c r="AC224" s="136"/>
      <c r="AD224" s="213"/>
    </row>
    <row r="225" spans="1:31" s="121" customFormat="1" ht="13.5" customHeight="1" x14ac:dyDescent="0.2">
      <c r="A225" s="115">
        <v>430</v>
      </c>
      <c r="B225" s="125"/>
      <c r="C225" s="141" t="s">
        <v>484</v>
      </c>
      <c r="D225" s="192">
        <v>6</v>
      </c>
      <c r="E225" s="182" t="s">
        <v>491</v>
      </c>
      <c r="F225" s="174">
        <f t="shared" si="82"/>
        <v>2580</v>
      </c>
      <c r="G225" s="157">
        <f t="shared" si="74"/>
        <v>2</v>
      </c>
      <c r="H225" s="150">
        <f t="shared" si="75"/>
        <v>860</v>
      </c>
      <c r="I225" s="126"/>
      <c r="J225" s="150"/>
      <c r="K225" s="126"/>
      <c r="L225" s="150"/>
      <c r="M225" s="157">
        <f t="shared" si="80"/>
        <v>2</v>
      </c>
      <c r="N225" s="150">
        <f t="shared" si="81"/>
        <v>860</v>
      </c>
      <c r="O225" s="126"/>
      <c r="P225" s="150"/>
      <c r="Q225" s="126"/>
      <c r="R225" s="150"/>
      <c r="S225" s="126"/>
      <c r="T225" s="150"/>
      <c r="U225" s="157">
        <f t="shared" si="78"/>
        <v>2</v>
      </c>
      <c r="V225" s="150">
        <f t="shared" si="79"/>
        <v>860</v>
      </c>
      <c r="W225" s="126"/>
      <c r="X225" s="150"/>
      <c r="Y225" s="126"/>
      <c r="Z225" s="150"/>
      <c r="AA225" s="126"/>
      <c r="AB225" s="150"/>
      <c r="AC225" s="136"/>
      <c r="AD225" s="213"/>
    </row>
    <row r="226" spans="1:31" s="121" customFormat="1" ht="13.5" customHeight="1" x14ac:dyDescent="0.2">
      <c r="A226" s="115">
        <v>108</v>
      </c>
      <c r="B226" s="125"/>
      <c r="C226" s="141" t="s">
        <v>485</v>
      </c>
      <c r="D226" s="192">
        <v>15</v>
      </c>
      <c r="E226" s="182" t="s">
        <v>491</v>
      </c>
      <c r="F226" s="174">
        <f t="shared" si="82"/>
        <v>1620</v>
      </c>
      <c r="G226" s="157">
        <f t="shared" si="74"/>
        <v>5</v>
      </c>
      <c r="H226" s="150">
        <f t="shared" si="75"/>
        <v>540</v>
      </c>
      <c r="I226" s="126"/>
      <c r="J226" s="150"/>
      <c r="K226" s="126"/>
      <c r="L226" s="150"/>
      <c r="M226" s="157">
        <f t="shared" si="80"/>
        <v>5</v>
      </c>
      <c r="N226" s="150">
        <f t="shared" si="81"/>
        <v>540</v>
      </c>
      <c r="O226" s="126"/>
      <c r="P226" s="150"/>
      <c r="Q226" s="126"/>
      <c r="R226" s="150"/>
      <c r="S226" s="126"/>
      <c r="T226" s="150"/>
      <c r="U226" s="157">
        <f t="shared" si="78"/>
        <v>5</v>
      </c>
      <c r="V226" s="150">
        <f t="shared" si="79"/>
        <v>540</v>
      </c>
      <c r="W226" s="126"/>
      <c r="X226" s="150"/>
      <c r="Y226" s="126"/>
      <c r="Z226" s="150"/>
      <c r="AA226" s="126"/>
      <c r="AB226" s="150"/>
      <c r="AC226" s="136"/>
      <c r="AD226" s="213"/>
    </row>
    <row r="227" spans="1:31" s="121" customFormat="1" ht="13.5" customHeight="1" x14ac:dyDescent="0.2">
      <c r="A227" s="115">
        <v>276</v>
      </c>
      <c r="B227" s="125"/>
      <c r="C227" s="141" t="s">
        <v>486</v>
      </c>
      <c r="D227" s="192">
        <v>6</v>
      </c>
      <c r="E227" s="182" t="s">
        <v>491</v>
      </c>
      <c r="F227" s="174">
        <f t="shared" si="82"/>
        <v>1656</v>
      </c>
      <c r="G227" s="157">
        <f t="shared" si="74"/>
        <v>2</v>
      </c>
      <c r="H227" s="150">
        <f t="shared" si="75"/>
        <v>552</v>
      </c>
      <c r="I227" s="126"/>
      <c r="J227" s="150"/>
      <c r="K227" s="126"/>
      <c r="L227" s="150"/>
      <c r="M227" s="157">
        <f t="shared" si="80"/>
        <v>2</v>
      </c>
      <c r="N227" s="150">
        <f t="shared" si="81"/>
        <v>552</v>
      </c>
      <c r="O227" s="126"/>
      <c r="P227" s="150"/>
      <c r="Q227" s="126"/>
      <c r="R227" s="150"/>
      <c r="S227" s="126"/>
      <c r="T227" s="150"/>
      <c r="U227" s="157">
        <f t="shared" si="78"/>
        <v>2</v>
      </c>
      <c r="V227" s="150">
        <f t="shared" si="79"/>
        <v>552</v>
      </c>
      <c r="W227" s="126"/>
      <c r="X227" s="150"/>
      <c r="Y227" s="126"/>
      <c r="Z227" s="150"/>
      <c r="AA227" s="126"/>
      <c r="AB227" s="150"/>
      <c r="AC227" s="136"/>
      <c r="AD227" s="213"/>
    </row>
    <row r="228" spans="1:31" s="121" customFormat="1" ht="13.5" customHeight="1" x14ac:dyDescent="0.2">
      <c r="A228" s="115">
        <v>144</v>
      </c>
      <c r="B228" s="125"/>
      <c r="C228" s="141" t="s">
        <v>487</v>
      </c>
      <c r="D228" s="192">
        <v>9</v>
      </c>
      <c r="E228" s="182" t="s">
        <v>491</v>
      </c>
      <c r="F228" s="174">
        <f t="shared" si="82"/>
        <v>1296</v>
      </c>
      <c r="G228" s="157">
        <f t="shared" si="74"/>
        <v>3</v>
      </c>
      <c r="H228" s="150">
        <f t="shared" si="75"/>
        <v>432</v>
      </c>
      <c r="I228" s="126"/>
      <c r="J228" s="150"/>
      <c r="K228" s="126"/>
      <c r="L228" s="150"/>
      <c r="M228" s="157">
        <f t="shared" si="80"/>
        <v>3</v>
      </c>
      <c r="N228" s="150">
        <f t="shared" si="81"/>
        <v>432</v>
      </c>
      <c r="O228" s="126"/>
      <c r="P228" s="150"/>
      <c r="Q228" s="126"/>
      <c r="R228" s="150"/>
      <c r="S228" s="126"/>
      <c r="T228" s="150"/>
      <c r="U228" s="157">
        <f t="shared" si="78"/>
        <v>3</v>
      </c>
      <c r="V228" s="150">
        <f t="shared" si="79"/>
        <v>432</v>
      </c>
      <c r="W228" s="126"/>
      <c r="X228" s="150"/>
      <c r="Y228" s="126"/>
      <c r="Z228" s="150"/>
      <c r="AA228" s="126"/>
      <c r="AB228" s="150"/>
      <c r="AC228" s="136"/>
      <c r="AD228" s="213"/>
    </row>
    <row r="229" spans="1:31" s="121" customFormat="1" ht="13.5" customHeight="1" x14ac:dyDescent="0.2">
      <c r="A229" s="115">
        <v>168</v>
      </c>
      <c r="B229" s="125"/>
      <c r="C229" s="141" t="s">
        <v>488</v>
      </c>
      <c r="D229" s="193">
        <v>6</v>
      </c>
      <c r="E229" s="194" t="s">
        <v>491</v>
      </c>
      <c r="F229" s="174">
        <f t="shared" si="82"/>
        <v>1008</v>
      </c>
      <c r="G229" s="157">
        <f t="shared" si="74"/>
        <v>2</v>
      </c>
      <c r="H229" s="150">
        <f t="shared" si="75"/>
        <v>336</v>
      </c>
      <c r="I229" s="126"/>
      <c r="J229" s="150"/>
      <c r="K229" s="126"/>
      <c r="L229" s="150"/>
      <c r="M229" s="157">
        <f t="shared" si="80"/>
        <v>2</v>
      </c>
      <c r="N229" s="150">
        <f t="shared" si="81"/>
        <v>336</v>
      </c>
      <c r="O229" s="126"/>
      <c r="P229" s="150"/>
      <c r="Q229" s="126"/>
      <c r="R229" s="150"/>
      <c r="S229" s="126"/>
      <c r="T229" s="150"/>
      <c r="U229" s="157">
        <f t="shared" si="78"/>
        <v>2</v>
      </c>
      <c r="V229" s="150">
        <f t="shared" si="79"/>
        <v>336</v>
      </c>
      <c r="W229" s="126"/>
      <c r="X229" s="150"/>
      <c r="Y229" s="126"/>
      <c r="Z229" s="150"/>
      <c r="AA229" s="126"/>
      <c r="AB229" s="150"/>
      <c r="AC229" s="136"/>
      <c r="AD229" s="213"/>
    </row>
    <row r="230" spans="1:31" s="121" customFormat="1" ht="13.5" customHeight="1" x14ac:dyDescent="0.2">
      <c r="A230" s="115">
        <v>144</v>
      </c>
      <c r="B230" s="125"/>
      <c r="C230" s="141" t="s">
        <v>489</v>
      </c>
      <c r="D230" s="192">
        <v>6</v>
      </c>
      <c r="E230" s="182" t="s">
        <v>491</v>
      </c>
      <c r="F230" s="174">
        <f t="shared" si="82"/>
        <v>864</v>
      </c>
      <c r="G230" s="157">
        <f t="shared" si="74"/>
        <v>2</v>
      </c>
      <c r="H230" s="150">
        <f t="shared" si="75"/>
        <v>288</v>
      </c>
      <c r="I230" s="126"/>
      <c r="J230" s="150"/>
      <c r="K230" s="126"/>
      <c r="L230" s="150"/>
      <c r="M230" s="157">
        <f t="shared" si="80"/>
        <v>2</v>
      </c>
      <c r="N230" s="150">
        <f t="shared" si="81"/>
        <v>288</v>
      </c>
      <c r="O230" s="126"/>
      <c r="P230" s="150"/>
      <c r="Q230" s="126"/>
      <c r="R230" s="150"/>
      <c r="S230" s="126"/>
      <c r="T230" s="150"/>
      <c r="U230" s="157">
        <f t="shared" si="78"/>
        <v>2</v>
      </c>
      <c r="V230" s="150">
        <f t="shared" si="79"/>
        <v>288</v>
      </c>
      <c r="W230" s="126"/>
      <c r="X230" s="150"/>
      <c r="Y230" s="126"/>
      <c r="Z230" s="150"/>
      <c r="AA230" s="126"/>
      <c r="AB230" s="150"/>
      <c r="AC230" s="136"/>
      <c r="AD230" s="213"/>
    </row>
    <row r="231" spans="1:31" s="121" customFormat="1" ht="13.5" customHeight="1" x14ac:dyDescent="0.2">
      <c r="A231" s="115">
        <v>324</v>
      </c>
      <c r="B231" s="125"/>
      <c r="C231" s="141" t="s">
        <v>490</v>
      </c>
      <c r="D231" s="193">
        <v>3</v>
      </c>
      <c r="E231" s="194" t="s">
        <v>491</v>
      </c>
      <c r="F231" s="174">
        <f t="shared" si="82"/>
        <v>972</v>
      </c>
      <c r="G231" s="157">
        <f t="shared" si="74"/>
        <v>1</v>
      </c>
      <c r="H231" s="150">
        <f t="shared" si="75"/>
        <v>324</v>
      </c>
      <c r="I231" s="126"/>
      <c r="J231" s="150"/>
      <c r="K231" s="126"/>
      <c r="L231" s="150"/>
      <c r="M231" s="157">
        <f t="shared" si="80"/>
        <v>1</v>
      </c>
      <c r="N231" s="150">
        <f t="shared" si="81"/>
        <v>324</v>
      </c>
      <c r="O231" s="126"/>
      <c r="P231" s="150"/>
      <c r="Q231" s="126"/>
      <c r="R231" s="150"/>
      <c r="S231" s="126"/>
      <c r="T231" s="150"/>
      <c r="U231" s="157">
        <f t="shared" si="78"/>
        <v>1</v>
      </c>
      <c r="V231" s="150">
        <f t="shared" si="79"/>
        <v>324</v>
      </c>
      <c r="W231" s="126"/>
      <c r="X231" s="150"/>
      <c r="Y231" s="126"/>
      <c r="Z231" s="150"/>
      <c r="AA231" s="126"/>
      <c r="AB231" s="150"/>
      <c r="AC231" s="136"/>
      <c r="AD231" s="213"/>
    </row>
    <row r="232" spans="1:31" s="152" customFormat="1" ht="17.25" customHeight="1" x14ac:dyDescent="0.2">
      <c r="A232" s="115"/>
      <c r="B232" s="132">
        <v>3000</v>
      </c>
      <c r="C232" s="88" t="s">
        <v>87</v>
      </c>
      <c r="D232" s="159"/>
      <c r="E232" s="153"/>
      <c r="F232" s="174">
        <f>F233+F236</f>
        <v>5770791.8800000008</v>
      </c>
      <c r="G232" s="159"/>
      <c r="H232" s="174">
        <f t="shared" ref="H232" si="83">H233+H236</f>
        <v>3270296.6800000006</v>
      </c>
      <c r="I232" s="140"/>
      <c r="J232" s="174">
        <f t="shared" ref="J232:AB232" si="84">J233+J236</f>
        <v>34823.199999999997</v>
      </c>
      <c r="K232" s="140"/>
      <c r="L232" s="174">
        <f t="shared" si="84"/>
        <v>269223.2</v>
      </c>
      <c r="M232" s="159"/>
      <c r="N232" s="174">
        <f t="shared" si="84"/>
        <v>34823.199999999997</v>
      </c>
      <c r="O232" s="140"/>
      <c r="P232" s="174">
        <f t="shared" si="84"/>
        <v>34823.199999999997</v>
      </c>
      <c r="Q232" s="140"/>
      <c r="R232" s="174">
        <f t="shared" si="84"/>
        <v>34823.199999999997</v>
      </c>
      <c r="S232" s="140"/>
      <c r="T232" s="174">
        <f t="shared" si="84"/>
        <v>34823.199999999997</v>
      </c>
      <c r="U232" s="159"/>
      <c r="V232" s="174">
        <f t="shared" si="84"/>
        <v>34823.199999999997</v>
      </c>
      <c r="W232" s="140"/>
      <c r="X232" s="174">
        <f t="shared" si="84"/>
        <v>34823.199999999997</v>
      </c>
      <c r="Y232" s="140"/>
      <c r="Z232" s="174">
        <f t="shared" si="84"/>
        <v>34823.199999999997</v>
      </c>
      <c r="AA232" s="140"/>
      <c r="AB232" s="174">
        <f t="shared" si="84"/>
        <v>34823.199999999997</v>
      </c>
      <c r="AC232" s="174"/>
      <c r="AD232" s="174">
        <f t="shared" ref="AD232" si="85">AD233+AD236</f>
        <v>175463.2</v>
      </c>
      <c r="AE232" s="151"/>
    </row>
    <row r="233" spans="1:31" s="152" customFormat="1" ht="13.5" customHeight="1" x14ac:dyDescent="0.2">
      <c r="A233" s="115"/>
      <c r="B233" s="132">
        <v>3100</v>
      </c>
      <c r="C233" s="88" t="s">
        <v>88</v>
      </c>
      <c r="D233" s="157"/>
      <c r="E233" s="58"/>
      <c r="F233" s="176">
        <f>F235</f>
        <v>1900800</v>
      </c>
      <c r="G233" s="157"/>
      <c r="H233" s="176">
        <f t="shared" ref="H233" si="86">H235</f>
        <v>158400</v>
      </c>
      <c r="I233" s="126"/>
      <c r="J233" s="150"/>
      <c r="K233" s="126"/>
      <c r="L233" s="150"/>
      <c r="M233" s="157"/>
      <c r="N233" s="150"/>
      <c r="O233" s="126"/>
      <c r="P233" s="150"/>
      <c r="Q233" s="126"/>
      <c r="R233" s="150"/>
      <c r="S233" s="126"/>
      <c r="T233" s="150"/>
      <c r="U233" s="157"/>
      <c r="V233" s="150"/>
      <c r="W233" s="126"/>
      <c r="X233" s="150"/>
      <c r="Y233" s="126"/>
      <c r="Z233" s="150"/>
      <c r="AA233" s="126"/>
      <c r="AB233" s="150"/>
      <c r="AC233" s="136"/>
      <c r="AD233" s="175"/>
      <c r="AE233" s="151"/>
    </row>
    <row r="234" spans="1:31" s="152" customFormat="1" ht="13.5" customHeight="1" x14ac:dyDescent="0.2">
      <c r="A234" s="115"/>
      <c r="B234" s="132">
        <v>312</v>
      </c>
      <c r="C234" s="88" t="s">
        <v>506</v>
      </c>
      <c r="D234" s="159"/>
      <c r="E234" s="58"/>
      <c r="F234" s="174"/>
      <c r="G234" s="159"/>
      <c r="H234" s="175"/>
      <c r="I234" s="136"/>
      <c r="J234" s="175"/>
      <c r="K234" s="136"/>
      <c r="L234" s="175">
        <f>L235</f>
        <v>158400</v>
      </c>
      <c r="M234" s="159"/>
      <c r="N234" s="175">
        <f>N235</f>
        <v>158400</v>
      </c>
      <c r="O234" s="136"/>
      <c r="P234" s="175">
        <f>P235</f>
        <v>158400</v>
      </c>
      <c r="Q234" s="136"/>
      <c r="R234" s="175">
        <f>R235</f>
        <v>158400</v>
      </c>
      <c r="S234" s="136"/>
      <c r="T234" s="175">
        <f>T235</f>
        <v>158400</v>
      </c>
      <c r="U234" s="159"/>
      <c r="V234" s="175">
        <f>V235</f>
        <v>158400</v>
      </c>
      <c r="W234" s="136"/>
      <c r="X234" s="175">
        <f>X235</f>
        <v>158400</v>
      </c>
      <c r="Y234" s="136"/>
      <c r="Z234" s="175">
        <f>Z235</f>
        <v>158400</v>
      </c>
      <c r="AA234" s="136"/>
      <c r="AB234" s="175">
        <f>AB235</f>
        <v>158400</v>
      </c>
      <c r="AC234" s="136"/>
      <c r="AD234" s="175">
        <f t="shared" ref="AD234" si="87">AD235</f>
        <v>158400</v>
      </c>
      <c r="AE234" s="151"/>
    </row>
    <row r="235" spans="1:31" s="152" customFormat="1" ht="24.75" customHeight="1" x14ac:dyDescent="0.2">
      <c r="A235" s="115">
        <v>12</v>
      </c>
      <c r="B235" s="132"/>
      <c r="C235" s="88" t="s">
        <v>507</v>
      </c>
      <c r="D235" s="157">
        <v>158400</v>
      </c>
      <c r="E235" s="58" t="s">
        <v>168</v>
      </c>
      <c r="F235" s="176">
        <f>A235*D235</f>
        <v>1900800</v>
      </c>
      <c r="G235" s="157">
        <f>D235/12</f>
        <v>13200</v>
      </c>
      <c r="H235" s="150">
        <f>F235/12</f>
        <v>158400</v>
      </c>
      <c r="I235" s="117">
        <f>D235/12</f>
        <v>13200</v>
      </c>
      <c r="J235" s="150">
        <f>F235/12</f>
        <v>158400</v>
      </c>
      <c r="K235" s="117">
        <f>D235/12</f>
        <v>13200</v>
      </c>
      <c r="L235" s="150">
        <f>F235/12</f>
        <v>158400</v>
      </c>
      <c r="M235" s="157">
        <f>J235/12</f>
        <v>13200</v>
      </c>
      <c r="N235" s="150">
        <f>F235/12</f>
        <v>158400</v>
      </c>
      <c r="O235" s="117">
        <v>10000</v>
      </c>
      <c r="P235" s="150">
        <f>F235/12</f>
        <v>158400</v>
      </c>
      <c r="Q235" s="117">
        <v>10000</v>
      </c>
      <c r="R235" s="150">
        <f>F235/12</f>
        <v>158400</v>
      </c>
      <c r="S235" s="117">
        <v>10000</v>
      </c>
      <c r="T235" s="150">
        <f>F235/12</f>
        <v>158400</v>
      </c>
      <c r="U235" s="157">
        <v>10000</v>
      </c>
      <c r="V235" s="150">
        <f>F235/12</f>
        <v>158400</v>
      </c>
      <c r="W235" s="117">
        <v>10000</v>
      </c>
      <c r="X235" s="150">
        <f>F235/12</f>
        <v>158400</v>
      </c>
      <c r="Y235" s="117">
        <v>10000</v>
      </c>
      <c r="Z235" s="150">
        <f>F235/12</f>
        <v>158400</v>
      </c>
      <c r="AA235" s="117">
        <v>10000</v>
      </c>
      <c r="AB235" s="150">
        <f>F235/12</f>
        <v>158400</v>
      </c>
      <c r="AC235" s="122">
        <v>10000</v>
      </c>
      <c r="AD235" s="175">
        <f>F235/12</f>
        <v>158400</v>
      </c>
      <c r="AE235" s="151"/>
    </row>
    <row r="236" spans="1:31" s="121" customFormat="1" ht="15" customHeight="1" x14ac:dyDescent="0.2">
      <c r="A236" s="115"/>
      <c r="B236" s="57">
        <v>3200</v>
      </c>
      <c r="C236" s="88" t="s">
        <v>103</v>
      </c>
      <c r="D236" s="159"/>
      <c r="E236" s="118"/>
      <c r="F236" s="176">
        <f>F237+F239+F244+F246</f>
        <v>3869991.8800000004</v>
      </c>
      <c r="G236" s="157"/>
      <c r="H236" s="176">
        <f t="shared" ref="H236" si="88">H237+H239+H244+H246</f>
        <v>3111896.6800000006</v>
      </c>
      <c r="I236" s="125"/>
      <c r="J236" s="176">
        <f t="shared" ref="J236" si="89">J237+J239+J244+J246</f>
        <v>34823.199999999997</v>
      </c>
      <c r="K236" s="125"/>
      <c r="L236" s="176">
        <f t="shared" ref="L236" si="90">L237+L239+L244+L246</f>
        <v>269223.2</v>
      </c>
      <c r="M236" s="157"/>
      <c r="N236" s="176">
        <f t="shared" ref="N236" si="91">N237+N239+N244+N246</f>
        <v>34823.199999999997</v>
      </c>
      <c r="O236" s="125"/>
      <c r="P236" s="176">
        <f t="shared" ref="P236" si="92">P237+P239+P244+P246</f>
        <v>34823.199999999997</v>
      </c>
      <c r="Q236" s="125"/>
      <c r="R236" s="176">
        <f t="shared" ref="R236" si="93">R237+R239+R244+R246</f>
        <v>34823.199999999997</v>
      </c>
      <c r="S236" s="125"/>
      <c r="T236" s="176">
        <f t="shared" ref="T236" si="94">T237+T239+T244+T246</f>
        <v>34823.199999999997</v>
      </c>
      <c r="U236" s="157"/>
      <c r="V236" s="176">
        <f t="shared" ref="V236" si="95">V237+V239+V244+V246</f>
        <v>34823.199999999997</v>
      </c>
      <c r="W236" s="125"/>
      <c r="X236" s="176">
        <f t="shared" ref="X236" si="96">X237+X239+X244+X246</f>
        <v>34823.199999999997</v>
      </c>
      <c r="Y236" s="125"/>
      <c r="Z236" s="176">
        <f t="shared" ref="Z236" si="97">Z237+Z239+Z244+Z246</f>
        <v>34823.199999999997</v>
      </c>
      <c r="AA236" s="125"/>
      <c r="AB236" s="176">
        <f t="shared" ref="AB236" si="98">AB237+AB239+AB244+AB246</f>
        <v>34823.199999999997</v>
      </c>
      <c r="AC236" s="176"/>
      <c r="AD236" s="176">
        <f t="shared" ref="AD236" si="99">AD237+AD239+AD244+AD246</f>
        <v>175463.2</v>
      </c>
      <c r="AE236" s="120"/>
    </row>
    <row r="237" spans="1:31" s="121" customFormat="1" ht="42.75" customHeight="1" x14ac:dyDescent="0.2">
      <c r="A237" s="115"/>
      <c r="B237" s="57">
        <v>323</v>
      </c>
      <c r="C237" s="88" t="s">
        <v>504</v>
      </c>
      <c r="D237" s="159"/>
      <c r="E237" s="118"/>
      <c r="F237" s="176">
        <f>F238</f>
        <v>417878.39999999997</v>
      </c>
      <c r="G237" s="157"/>
      <c r="H237" s="176">
        <f t="shared" ref="H237:AD237" si="100">H238</f>
        <v>34823.199999999997</v>
      </c>
      <c r="I237" s="125"/>
      <c r="J237" s="176">
        <f t="shared" si="100"/>
        <v>34823.199999999997</v>
      </c>
      <c r="K237" s="125"/>
      <c r="L237" s="176">
        <f t="shared" si="100"/>
        <v>34823.199999999997</v>
      </c>
      <c r="M237" s="157"/>
      <c r="N237" s="176">
        <f t="shared" si="100"/>
        <v>34823.199999999997</v>
      </c>
      <c r="O237" s="125"/>
      <c r="P237" s="176">
        <f t="shared" si="100"/>
        <v>34823.199999999997</v>
      </c>
      <c r="Q237" s="125"/>
      <c r="R237" s="176">
        <f t="shared" si="100"/>
        <v>34823.199999999997</v>
      </c>
      <c r="S237" s="125"/>
      <c r="T237" s="176">
        <f t="shared" si="100"/>
        <v>34823.199999999997</v>
      </c>
      <c r="U237" s="157"/>
      <c r="V237" s="176">
        <f t="shared" si="100"/>
        <v>34823.199999999997</v>
      </c>
      <c r="W237" s="125"/>
      <c r="X237" s="176">
        <f t="shared" si="100"/>
        <v>34823.199999999997</v>
      </c>
      <c r="Y237" s="125"/>
      <c r="Z237" s="176">
        <f t="shared" si="100"/>
        <v>34823.199999999997</v>
      </c>
      <c r="AA237" s="125"/>
      <c r="AB237" s="176">
        <f t="shared" si="100"/>
        <v>34823.199999999997</v>
      </c>
      <c r="AC237" s="125"/>
      <c r="AD237" s="176">
        <f t="shared" si="100"/>
        <v>34823.199999999997</v>
      </c>
      <c r="AE237" s="120"/>
    </row>
    <row r="238" spans="1:31" s="121" customFormat="1" ht="22.5" customHeight="1" x14ac:dyDescent="0.2">
      <c r="A238" s="115">
        <v>1832.8</v>
      </c>
      <c r="B238" s="57"/>
      <c r="C238" s="88" t="s">
        <v>238</v>
      </c>
      <c r="D238" s="157">
        <v>228</v>
      </c>
      <c r="E238" s="127" t="s">
        <v>100</v>
      </c>
      <c r="F238" s="172">
        <f>A238*D238</f>
        <v>417878.39999999997</v>
      </c>
      <c r="G238" s="157">
        <f>D238/12</f>
        <v>19</v>
      </c>
      <c r="H238" s="176">
        <f>F238/12</f>
        <v>34823.199999999997</v>
      </c>
      <c r="I238" s="117">
        <v>19</v>
      </c>
      <c r="J238" s="176">
        <v>34823.199999999997</v>
      </c>
      <c r="K238" s="117">
        <v>19</v>
      </c>
      <c r="L238" s="176">
        <v>34823.199999999997</v>
      </c>
      <c r="M238" s="157">
        <v>19</v>
      </c>
      <c r="N238" s="176">
        <v>34823.199999999997</v>
      </c>
      <c r="O238" s="117">
        <v>19</v>
      </c>
      <c r="P238" s="176">
        <v>34823.199999999997</v>
      </c>
      <c r="Q238" s="117">
        <v>19</v>
      </c>
      <c r="R238" s="176">
        <v>34823.199999999997</v>
      </c>
      <c r="S238" s="117">
        <v>19</v>
      </c>
      <c r="T238" s="176">
        <v>34823.199999999997</v>
      </c>
      <c r="U238" s="157">
        <v>19</v>
      </c>
      <c r="V238" s="176">
        <v>34823.199999999997</v>
      </c>
      <c r="W238" s="117">
        <v>19</v>
      </c>
      <c r="X238" s="176">
        <v>34823.199999999997</v>
      </c>
      <c r="Y238" s="117">
        <v>19</v>
      </c>
      <c r="Z238" s="176">
        <v>34823.199999999997</v>
      </c>
      <c r="AA238" s="117">
        <v>19</v>
      </c>
      <c r="AB238" s="176">
        <v>34823.199999999997</v>
      </c>
      <c r="AC238" s="117">
        <v>19</v>
      </c>
      <c r="AD238" s="176">
        <v>34823.199999999997</v>
      </c>
      <c r="AE238" s="120"/>
    </row>
    <row r="239" spans="1:31" s="128" customFormat="1" ht="15" customHeight="1" x14ac:dyDescent="0.2">
      <c r="B239" s="112">
        <v>329</v>
      </c>
      <c r="C239" s="107" t="s">
        <v>494</v>
      </c>
      <c r="D239" s="163"/>
      <c r="E239" s="108"/>
      <c r="F239" s="177">
        <f>SUM(F240:F243)</f>
        <v>468800</v>
      </c>
      <c r="G239" s="160"/>
      <c r="H239" s="177">
        <f t="shared" ref="H239:AD239" si="101">SUM(H240:H243)</f>
        <v>93760</v>
      </c>
      <c r="I239" s="109"/>
      <c r="J239" s="177"/>
      <c r="K239" s="109">
        <f t="shared" si="101"/>
        <v>2425</v>
      </c>
      <c r="L239" s="177">
        <f t="shared" si="101"/>
        <v>234400</v>
      </c>
      <c r="M239" s="160"/>
      <c r="N239" s="177"/>
      <c r="O239" s="109"/>
      <c r="P239" s="177"/>
      <c r="Q239" s="109"/>
      <c r="R239" s="177"/>
      <c r="S239" s="109"/>
      <c r="T239" s="177"/>
      <c r="U239" s="160"/>
      <c r="V239" s="177"/>
      <c r="W239" s="109"/>
      <c r="X239" s="177"/>
      <c r="Y239" s="109"/>
      <c r="Z239" s="177"/>
      <c r="AA239" s="109"/>
      <c r="AB239" s="177"/>
      <c r="AC239" s="117"/>
      <c r="AD239" s="176">
        <f t="shared" si="101"/>
        <v>140640</v>
      </c>
    </row>
    <row r="240" spans="1:31" s="128" customFormat="1" ht="15" customHeight="1" x14ac:dyDescent="0.2">
      <c r="A240" s="115">
        <v>3480</v>
      </c>
      <c r="B240" s="112"/>
      <c r="C240" s="107" t="s">
        <v>499</v>
      </c>
      <c r="D240" s="159">
        <v>50</v>
      </c>
      <c r="E240" s="111" t="s">
        <v>35</v>
      </c>
      <c r="F240" s="177">
        <f>A240*D240</f>
        <v>174000</v>
      </c>
      <c r="G240" s="161">
        <f>D240*0.2</f>
        <v>10</v>
      </c>
      <c r="H240" s="196">
        <f>F240*0.2</f>
        <v>34800</v>
      </c>
      <c r="I240" s="109"/>
      <c r="J240" s="177"/>
      <c r="K240" s="109">
        <f>D240*0.5</f>
        <v>25</v>
      </c>
      <c r="L240" s="177">
        <f>F240*0.5</f>
        <v>87000</v>
      </c>
      <c r="M240" s="160"/>
      <c r="N240" s="177"/>
      <c r="O240" s="109"/>
      <c r="P240" s="177"/>
      <c r="Q240" s="109"/>
      <c r="R240" s="179"/>
      <c r="S240" s="154"/>
      <c r="T240" s="179"/>
      <c r="U240" s="178"/>
      <c r="V240" s="179"/>
      <c r="W240" s="154"/>
      <c r="X240" s="179"/>
      <c r="Y240" s="154"/>
      <c r="Z240" s="179"/>
      <c r="AA240" s="154"/>
      <c r="AB240" s="179"/>
      <c r="AC240" s="117">
        <f>D240*0.3</f>
        <v>15</v>
      </c>
      <c r="AD240" s="176">
        <f>F240*0.3</f>
        <v>52200</v>
      </c>
    </row>
    <row r="241" spans="1:31" s="128" customFormat="1" ht="15" customHeight="1" x14ac:dyDescent="0.2">
      <c r="A241" s="115">
        <v>638</v>
      </c>
      <c r="B241" s="112"/>
      <c r="C241" s="107" t="s">
        <v>498</v>
      </c>
      <c r="D241" s="159">
        <v>380</v>
      </c>
      <c r="E241" s="111" t="s">
        <v>35</v>
      </c>
      <c r="F241" s="177">
        <f t="shared" ref="F241:F243" si="102">A241*D241</f>
        <v>242440</v>
      </c>
      <c r="G241" s="161">
        <f t="shared" ref="G241:G243" si="103">D241*0.2</f>
        <v>76</v>
      </c>
      <c r="H241" s="196">
        <f t="shared" ref="H241:H243" si="104">F241*0.2</f>
        <v>48488</v>
      </c>
      <c r="I241" s="109"/>
      <c r="J241" s="177"/>
      <c r="K241" s="109">
        <f t="shared" ref="K241:K243" si="105">D241*0.5</f>
        <v>190</v>
      </c>
      <c r="L241" s="177">
        <f t="shared" ref="L241:L243" si="106">F241*0.5</f>
        <v>121220</v>
      </c>
      <c r="M241" s="160"/>
      <c r="N241" s="177"/>
      <c r="O241" s="109"/>
      <c r="P241" s="177"/>
      <c r="Q241" s="109"/>
      <c r="R241" s="179"/>
      <c r="S241" s="154"/>
      <c r="T241" s="179"/>
      <c r="U241" s="178"/>
      <c r="V241" s="179"/>
      <c r="W241" s="154"/>
      <c r="X241" s="179"/>
      <c r="Y241" s="154"/>
      <c r="Z241" s="179"/>
      <c r="AA241" s="154"/>
      <c r="AB241" s="179"/>
      <c r="AC241" s="117">
        <f t="shared" ref="AC241:AC243" si="107">D241*0.3</f>
        <v>114</v>
      </c>
      <c r="AD241" s="176">
        <f t="shared" ref="AD241:AD243" si="108">F241*0.3</f>
        <v>72732</v>
      </c>
    </row>
    <row r="242" spans="1:31" s="128" customFormat="1" ht="15" customHeight="1" x14ac:dyDescent="0.2">
      <c r="A242" s="115">
        <v>58</v>
      </c>
      <c r="B242" s="112"/>
      <c r="C242" s="107" t="s">
        <v>497</v>
      </c>
      <c r="D242" s="159">
        <v>420</v>
      </c>
      <c r="E242" s="111" t="s">
        <v>35</v>
      </c>
      <c r="F242" s="177">
        <f t="shared" si="102"/>
        <v>24360</v>
      </c>
      <c r="G242" s="161">
        <f t="shared" si="103"/>
        <v>84</v>
      </c>
      <c r="H242" s="196">
        <f t="shared" si="104"/>
        <v>4872</v>
      </c>
      <c r="I242" s="109"/>
      <c r="J242" s="177"/>
      <c r="K242" s="109">
        <f t="shared" si="105"/>
        <v>210</v>
      </c>
      <c r="L242" s="177">
        <f t="shared" si="106"/>
        <v>12180</v>
      </c>
      <c r="M242" s="160"/>
      <c r="N242" s="177"/>
      <c r="O242" s="109"/>
      <c r="P242" s="177"/>
      <c r="Q242" s="109"/>
      <c r="R242" s="179"/>
      <c r="S242" s="154"/>
      <c r="T242" s="179"/>
      <c r="U242" s="178"/>
      <c r="V242" s="179"/>
      <c r="W242" s="154"/>
      <c r="X242" s="179"/>
      <c r="Y242" s="154"/>
      <c r="Z242" s="179"/>
      <c r="AA242" s="154"/>
      <c r="AB242" s="179"/>
      <c r="AC242" s="117">
        <f t="shared" si="107"/>
        <v>126</v>
      </c>
      <c r="AD242" s="176">
        <f t="shared" si="108"/>
        <v>7308</v>
      </c>
    </row>
    <row r="243" spans="1:31" s="128" customFormat="1" ht="15" customHeight="1" x14ac:dyDescent="0.2">
      <c r="A243" s="115">
        <v>7</v>
      </c>
      <c r="B243" s="112"/>
      <c r="C243" s="107" t="s">
        <v>500</v>
      </c>
      <c r="D243" s="159">
        <v>4000</v>
      </c>
      <c r="E243" s="111" t="s">
        <v>35</v>
      </c>
      <c r="F243" s="177">
        <f t="shared" si="102"/>
        <v>28000</v>
      </c>
      <c r="G243" s="161">
        <f t="shared" si="103"/>
        <v>800</v>
      </c>
      <c r="H243" s="196">
        <f t="shared" si="104"/>
        <v>5600</v>
      </c>
      <c r="I243" s="109"/>
      <c r="J243" s="177"/>
      <c r="K243" s="109">
        <f t="shared" si="105"/>
        <v>2000</v>
      </c>
      <c r="L243" s="177">
        <f t="shared" si="106"/>
        <v>14000</v>
      </c>
      <c r="M243" s="160"/>
      <c r="N243" s="177"/>
      <c r="O243" s="109"/>
      <c r="P243" s="177"/>
      <c r="Q243" s="109"/>
      <c r="R243" s="179"/>
      <c r="S243" s="154"/>
      <c r="T243" s="179"/>
      <c r="U243" s="178"/>
      <c r="V243" s="179"/>
      <c r="W243" s="154"/>
      <c r="X243" s="179"/>
      <c r="Y243" s="154"/>
      <c r="Z243" s="179"/>
      <c r="AA243" s="154"/>
      <c r="AB243" s="179"/>
      <c r="AC243" s="117">
        <f t="shared" si="107"/>
        <v>1200</v>
      </c>
      <c r="AD243" s="176">
        <f t="shared" si="108"/>
        <v>8400</v>
      </c>
    </row>
    <row r="244" spans="1:31" s="128" customFormat="1" ht="21.75" customHeight="1" x14ac:dyDescent="0.2">
      <c r="B244" s="57">
        <v>345</v>
      </c>
      <c r="C244" s="110" t="s">
        <v>495</v>
      </c>
      <c r="D244" s="163"/>
      <c r="E244" s="108"/>
      <c r="F244" s="197">
        <f>F245</f>
        <v>2403313.8000000003</v>
      </c>
      <c r="G244" s="161"/>
      <c r="H244" s="197">
        <f>F244</f>
        <v>2403313.8000000003</v>
      </c>
      <c r="I244" s="109"/>
      <c r="J244" s="177"/>
      <c r="K244" s="109"/>
      <c r="L244" s="177"/>
      <c r="M244" s="160"/>
      <c r="N244" s="177"/>
      <c r="O244" s="109"/>
      <c r="P244" s="177"/>
      <c r="Q244" s="109"/>
      <c r="R244" s="179"/>
      <c r="S244" s="154"/>
      <c r="T244" s="179"/>
      <c r="U244" s="178"/>
      <c r="V244" s="179"/>
      <c r="W244" s="154"/>
      <c r="X244" s="179"/>
      <c r="Y244" s="154"/>
      <c r="Z244" s="179"/>
      <c r="AA244" s="154"/>
      <c r="AB244" s="179"/>
      <c r="AC244" s="154"/>
      <c r="AD244" s="179"/>
    </row>
    <row r="245" spans="1:31" s="128" customFormat="1" ht="21.75" customHeight="1" x14ac:dyDescent="0.2">
      <c r="A245" s="115">
        <v>8432.68</v>
      </c>
      <c r="B245" s="112"/>
      <c r="C245" s="110" t="s">
        <v>496</v>
      </c>
      <c r="D245" s="159">
        <v>285</v>
      </c>
      <c r="E245" s="108" t="s">
        <v>501</v>
      </c>
      <c r="F245" s="197">
        <f>A245*D245</f>
        <v>2403313.8000000003</v>
      </c>
      <c r="G245" s="161">
        <v>285</v>
      </c>
      <c r="H245" s="197">
        <f>F245</f>
        <v>2403313.8000000003</v>
      </c>
      <c r="I245" s="109"/>
      <c r="J245" s="177"/>
      <c r="K245" s="109"/>
      <c r="L245" s="177"/>
      <c r="M245" s="160"/>
      <c r="N245" s="177"/>
      <c r="O245" s="109"/>
      <c r="P245" s="177"/>
      <c r="Q245" s="109"/>
      <c r="R245" s="179"/>
      <c r="S245" s="154"/>
      <c r="T245" s="179"/>
      <c r="U245" s="178"/>
      <c r="V245" s="179"/>
      <c r="W245" s="154"/>
      <c r="X245" s="179"/>
      <c r="Y245" s="154"/>
      <c r="Z245" s="179"/>
      <c r="AA245" s="154"/>
      <c r="AB245" s="179"/>
      <c r="AC245" s="154"/>
      <c r="AD245" s="179"/>
    </row>
    <row r="246" spans="1:31" s="128" customFormat="1" ht="30" customHeight="1" x14ac:dyDescent="0.2">
      <c r="B246" s="57">
        <v>378</v>
      </c>
      <c r="C246" s="129" t="s">
        <v>502</v>
      </c>
      <c r="D246" s="178"/>
      <c r="E246" s="154"/>
      <c r="F246" s="179">
        <f>F247</f>
        <v>579999.68000000005</v>
      </c>
      <c r="G246" s="199"/>
      <c r="H246" s="200">
        <v>579999.68000000005</v>
      </c>
      <c r="I246" s="130"/>
      <c r="J246" s="200"/>
      <c r="K246" s="130"/>
      <c r="L246" s="200"/>
      <c r="M246" s="199"/>
      <c r="N246" s="200"/>
      <c r="O246" s="130"/>
      <c r="P246" s="200"/>
      <c r="Q246" s="130"/>
      <c r="R246" s="179"/>
      <c r="S246" s="201"/>
      <c r="T246" s="179"/>
      <c r="U246" s="178"/>
      <c r="V246" s="179"/>
      <c r="W246" s="154"/>
      <c r="X246" s="179"/>
      <c r="Y246" s="154"/>
      <c r="Z246" s="179"/>
      <c r="AA246" s="154"/>
      <c r="AB246" s="179"/>
      <c r="AC246" s="154"/>
      <c r="AD246" s="179"/>
    </row>
    <row r="247" spans="1:31" s="128" customFormat="1" ht="22.5" customHeight="1" x14ac:dyDescent="0.2">
      <c r="A247" s="115">
        <v>11153.84</v>
      </c>
      <c r="B247" s="112"/>
      <c r="C247" s="129" t="s">
        <v>503</v>
      </c>
      <c r="D247" s="159">
        <v>52</v>
      </c>
      <c r="E247" s="108" t="s">
        <v>95</v>
      </c>
      <c r="F247" s="197">
        <f>A247*D247</f>
        <v>579999.68000000005</v>
      </c>
      <c r="G247" s="199">
        <v>52</v>
      </c>
      <c r="H247" s="200">
        <v>579999.68000000005</v>
      </c>
      <c r="I247" s="130"/>
      <c r="J247" s="200"/>
      <c r="K247" s="130"/>
      <c r="L247" s="200"/>
      <c r="M247" s="199"/>
      <c r="N247" s="200"/>
      <c r="O247" s="130"/>
      <c r="P247" s="200"/>
      <c r="Q247" s="130"/>
      <c r="R247" s="179"/>
      <c r="S247" s="201"/>
      <c r="T247" s="179"/>
      <c r="U247" s="178"/>
      <c r="V247" s="179"/>
      <c r="W247" s="154"/>
      <c r="X247" s="179"/>
      <c r="Y247" s="154"/>
      <c r="Z247" s="179"/>
      <c r="AA247" s="154"/>
      <c r="AB247" s="179"/>
      <c r="AC247" s="154"/>
      <c r="AD247" s="179"/>
    </row>
    <row r="248" spans="1:31" s="121" customFormat="1" ht="24" customHeight="1" x14ac:dyDescent="0.2">
      <c r="A248" s="115"/>
      <c r="B248" s="57">
        <v>597</v>
      </c>
      <c r="C248" s="230" t="s">
        <v>150</v>
      </c>
      <c r="D248" s="159"/>
      <c r="E248" s="58"/>
      <c r="F248" s="231">
        <f>F9+F232</f>
        <v>7684235.2700000005</v>
      </c>
      <c r="G248" s="231"/>
      <c r="H248" s="231">
        <f t="shared" ref="H248:AD248" si="109">H9+H232</f>
        <v>6503903.4333333336</v>
      </c>
      <c r="I248" s="231"/>
      <c r="J248" s="231">
        <f t="shared" si="109"/>
        <v>34823.199999999997</v>
      </c>
      <c r="K248" s="231"/>
      <c r="L248" s="231">
        <f t="shared" si="109"/>
        <v>269223.2</v>
      </c>
      <c r="M248" s="231"/>
      <c r="N248" s="260">
        <f t="shared" si="109"/>
        <v>3268429.9533333336</v>
      </c>
      <c r="O248" s="231"/>
      <c r="P248" s="231">
        <f t="shared" si="109"/>
        <v>34823.199999999997</v>
      </c>
      <c r="Q248" s="231"/>
      <c r="R248" s="260">
        <f t="shared" si="109"/>
        <v>34823.199999999997</v>
      </c>
      <c r="S248" s="231"/>
      <c r="T248" s="231">
        <f t="shared" si="109"/>
        <v>34823.199999999997</v>
      </c>
      <c r="U248" s="231"/>
      <c r="V248" s="231">
        <f t="shared" si="109"/>
        <v>3268429.9533333336</v>
      </c>
      <c r="W248" s="231"/>
      <c r="X248" s="231">
        <f t="shared" si="109"/>
        <v>34823.199999999997</v>
      </c>
      <c r="Y248" s="231"/>
      <c r="Z248" s="231">
        <f t="shared" si="109"/>
        <v>34823.199999999997</v>
      </c>
      <c r="AA248" s="231"/>
      <c r="AB248" s="231">
        <f t="shared" si="109"/>
        <v>34823.199999999997</v>
      </c>
      <c r="AC248" s="231"/>
      <c r="AD248" s="231">
        <f t="shared" si="109"/>
        <v>175463.2</v>
      </c>
      <c r="AE248" s="120"/>
    </row>
    <row r="249" spans="1:31" ht="17.25" customHeight="1" x14ac:dyDescent="0.2">
      <c r="B249" s="72"/>
      <c r="C249" s="81"/>
      <c r="D249" s="164"/>
      <c r="E249" s="69"/>
      <c r="F249" s="204"/>
      <c r="G249" s="236"/>
      <c r="H249" s="237"/>
      <c r="I249" s="70"/>
      <c r="J249" s="70"/>
      <c r="K249" s="70"/>
      <c r="L249" s="70"/>
      <c r="M249" s="236"/>
      <c r="N249" s="261"/>
      <c r="O249" s="70"/>
      <c r="P249" s="70"/>
      <c r="Q249" s="70"/>
      <c r="R249" s="267"/>
      <c r="S249" s="70"/>
      <c r="T249" s="70"/>
      <c r="U249" s="236"/>
      <c r="V249" s="237"/>
      <c r="W249" s="70"/>
      <c r="X249" s="70"/>
      <c r="Y249" s="70"/>
      <c r="Z249" s="70"/>
      <c r="AA249" s="70"/>
      <c r="AB249" s="70"/>
      <c r="AC249" s="70"/>
      <c r="AD249" s="70"/>
      <c r="AE249" s="18"/>
    </row>
    <row r="250" spans="1:31" ht="17.25" customHeight="1" x14ac:dyDescent="0.2">
      <c r="B250" s="113"/>
      <c r="C250" s="81"/>
      <c r="D250" s="165"/>
      <c r="E250" s="102"/>
      <c r="F250" s="204"/>
      <c r="G250" s="238"/>
      <c r="H250" s="239"/>
      <c r="I250" s="102"/>
      <c r="J250" s="203"/>
      <c r="K250" s="102"/>
      <c r="L250" s="203"/>
      <c r="M250" s="238"/>
      <c r="N250" s="262"/>
      <c r="O250" s="102"/>
      <c r="P250" s="203"/>
      <c r="Q250" s="102"/>
      <c r="R250" s="268"/>
      <c r="S250" s="102"/>
      <c r="T250" s="203"/>
      <c r="U250" s="238"/>
      <c r="V250" s="239"/>
      <c r="W250" s="102"/>
      <c r="X250" s="203"/>
      <c r="Y250" s="102"/>
      <c r="Z250" s="203"/>
      <c r="AA250" s="102"/>
      <c r="AB250" s="203"/>
      <c r="AC250" s="102"/>
      <c r="AD250" s="203"/>
      <c r="AE250" s="18"/>
    </row>
    <row r="251" spans="1:31" ht="17.25" customHeight="1" x14ac:dyDescent="0.2">
      <c r="B251" s="72"/>
      <c r="C251" s="82"/>
      <c r="D251" s="166"/>
      <c r="E251" s="71"/>
      <c r="F251" s="205"/>
      <c r="G251" s="248"/>
      <c r="H251" s="249"/>
      <c r="I251" s="73"/>
      <c r="J251" s="204"/>
      <c r="K251" s="73"/>
      <c r="L251" s="204"/>
      <c r="M251" s="248"/>
      <c r="N251" s="263"/>
      <c r="O251" s="68"/>
      <c r="P251" s="214"/>
      <c r="Q251" s="68"/>
      <c r="R251" s="269"/>
      <c r="S251" s="68"/>
      <c r="T251" s="214"/>
      <c r="U251" s="240"/>
      <c r="V251" s="241"/>
      <c r="W251" s="68"/>
      <c r="X251" s="214"/>
      <c r="Y251" s="68"/>
      <c r="Z251" s="214"/>
      <c r="AA251" s="6"/>
      <c r="AB251" s="216"/>
      <c r="AC251" s="6"/>
      <c r="AD251" s="216"/>
      <c r="AE251" s="18"/>
    </row>
    <row r="252" spans="1:31" ht="17.25" customHeight="1" x14ac:dyDescent="0.2">
      <c r="B252" s="72"/>
      <c r="C252" s="103"/>
      <c r="D252" s="166"/>
      <c r="E252" s="71"/>
      <c r="F252" s="206"/>
      <c r="G252" s="248"/>
      <c r="H252" s="249"/>
      <c r="I252" s="73"/>
      <c r="J252" s="204"/>
      <c r="K252" s="73"/>
      <c r="L252" s="204"/>
      <c r="M252" s="248"/>
      <c r="N252" s="263"/>
      <c r="O252" s="68"/>
      <c r="P252" s="214"/>
      <c r="Q252" s="68"/>
      <c r="R252" s="269"/>
      <c r="S252" s="68"/>
      <c r="T252" s="214"/>
      <c r="U252" s="240"/>
      <c r="V252" s="241"/>
      <c r="W252" s="68"/>
      <c r="X252" s="214"/>
      <c r="Y252" s="68"/>
      <c r="Z252" s="214"/>
      <c r="AA252" s="6"/>
      <c r="AB252" s="216"/>
      <c r="AC252" s="6"/>
      <c r="AD252" s="216"/>
      <c r="AE252" s="18"/>
    </row>
    <row r="253" spans="1:31" ht="17.25" customHeight="1" x14ac:dyDescent="0.2">
      <c r="B253" s="75"/>
      <c r="D253" s="167"/>
      <c r="E253" s="76"/>
      <c r="G253" s="242"/>
      <c r="H253" s="250"/>
      <c r="I253" s="71"/>
      <c r="J253" s="205"/>
      <c r="K253" s="71"/>
      <c r="L253" s="205"/>
      <c r="M253" s="252"/>
      <c r="N253" s="253"/>
      <c r="O253" s="77"/>
      <c r="P253" s="254"/>
      <c r="Q253" s="77"/>
      <c r="R253" s="215"/>
      <c r="S253" s="67"/>
      <c r="T253" s="215"/>
      <c r="U253" s="242"/>
      <c r="V253" s="243"/>
      <c r="W253" s="67"/>
      <c r="X253" s="215"/>
      <c r="Y253" s="77"/>
      <c r="Z253" s="215"/>
      <c r="AA253" s="74"/>
      <c r="AB253" s="221"/>
      <c r="AC253" s="74"/>
      <c r="AD253" s="221"/>
      <c r="AE253" s="18"/>
    </row>
    <row r="254" spans="1:31" ht="17.25" customHeight="1" x14ac:dyDescent="0.2">
      <c r="B254" s="114"/>
      <c r="D254" s="168"/>
      <c r="E254" s="103"/>
      <c r="G254" s="244"/>
      <c r="H254" s="245"/>
      <c r="I254" s="103"/>
      <c r="J254" s="206"/>
      <c r="K254" s="103"/>
      <c r="L254" s="206"/>
      <c r="M254" s="244"/>
      <c r="N254" s="264"/>
      <c r="O254" s="149"/>
      <c r="P254" s="206"/>
      <c r="Q254" s="149"/>
      <c r="R254" s="270"/>
      <c r="S254" s="103"/>
      <c r="T254" s="206"/>
      <c r="U254" s="244"/>
      <c r="V254" s="245"/>
      <c r="W254" s="103"/>
      <c r="X254" s="206"/>
      <c r="Y254" s="103"/>
      <c r="Z254" s="206"/>
      <c r="AA254" s="103"/>
      <c r="AB254" s="206"/>
      <c r="AC254" s="103"/>
      <c r="AD254" s="206"/>
      <c r="AE254" s="18"/>
    </row>
    <row r="255" spans="1:31" ht="17.25" customHeight="1" x14ac:dyDescent="0.2">
      <c r="O255" s="6"/>
      <c r="P255" s="216"/>
      <c r="Q255" s="6"/>
      <c r="R255" s="265"/>
      <c r="S255" s="6"/>
      <c r="T255" s="216"/>
      <c r="U255" s="246"/>
      <c r="V255" s="247"/>
      <c r="W255" s="6"/>
      <c r="X255" s="216"/>
      <c r="Y255" s="6"/>
    </row>
    <row r="256" spans="1:31" s="251" customFormat="1" ht="17.25" customHeight="1" x14ac:dyDescent="0.2">
      <c r="A256" s="271"/>
      <c r="B256" s="271"/>
      <c r="C256" s="271"/>
      <c r="D256" s="271"/>
      <c r="E256" s="271"/>
      <c r="F256" s="271"/>
      <c r="G256" s="271"/>
      <c r="H256" s="271"/>
      <c r="I256" s="271"/>
      <c r="J256" s="271"/>
      <c r="K256" s="271"/>
      <c r="L256" s="271"/>
      <c r="M256" s="271"/>
      <c r="N256" s="271"/>
      <c r="O256" s="271"/>
      <c r="P256" s="271"/>
      <c r="Q256" s="271"/>
      <c r="R256" s="271"/>
      <c r="S256" s="271"/>
      <c r="T256" s="271"/>
      <c r="U256" s="271"/>
      <c r="V256" s="271"/>
      <c r="W256" s="271"/>
      <c r="X256" s="271"/>
      <c r="Y256" s="271"/>
      <c r="Z256" s="271"/>
      <c r="AA256" s="271"/>
      <c r="AB256" s="271"/>
      <c r="AC256" s="271"/>
      <c r="AD256" s="271"/>
    </row>
  </sheetData>
  <mergeCells count="7">
    <mergeCell ref="A256:AD256"/>
    <mergeCell ref="C7:M7"/>
    <mergeCell ref="B4:AD4"/>
    <mergeCell ref="B5:C5"/>
    <mergeCell ref="D5:G5"/>
    <mergeCell ref="B6:C6"/>
    <mergeCell ref="D6:I6"/>
  </mergeCells>
  <pageMargins left="0.25" right="0.25" top="0.75" bottom="0.75" header="0.3" footer="0.3"/>
  <pageSetup paperSize="5" scale="45" orientation="landscape" r:id="rId1"/>
  <headerFooter>
    <oddHeader xml:space="preserve">&amp;C&amp;"Arial,Negrita"&amp;12PROGRAMA ANUAL DE ADQUISIONES 2022
CALENDARIZACIÓN DEL GASTO 2022
&amp;"Arial,Normal"&amp;10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37"/>
  <sheetViews>
    <sheetView view="pageLayout" topLeftCell="A70" zoomScale="90" zoomScalePageLayoutView="90" workbookViewId="0">
      <selection activeCell="C75" sqref="C75"/>
    </sheetView>
  </sheetViews>
  <sheetFormatPr baseColWidth="10" defaultRowHeight="17.25" customHeight="1" x14ac:dyDescent="0.2"/>
  <cols>
    <col min="1" max="1" width="11.85546875" customWidth="1"/>
    <col min="2" max="2" width="10.42578125" customWidth="1"/>
    <col min="3" max="3" width="37.140625" style="83" customWidth="1"/>
    <col min="4" max="4" width="9.5703125" style="78" customWidth="1"/>
    <col min="5" max="5" width="11.5703125" style="89" customWidth="1"/>
    <col min="6" max="6" width="16.85546875" customWidth="1"/>
    <col min="7" max="7" width="8.7109375" customWidth="1"/>
    <col min="8" max="8" width="12.28515625" customWidth="1"/>
    <col min="9" max="9" width="8.5703125" customWidth="1"/>
    <col min="10" max="10" width="12.7109375" customWidth="1"/>
    <col min="11" max="11" width="8.7109375" customWidth="1"/>
    <col min="12" max="12" width="12.7109375" customWidth="1"/>
    <col min="13" max="13" width="9.140625" customWidth="1"/>
    <col min="14" max="14" width="12.7109375" customWidth="1"/>
    <col min="15" max="15" width="8.5703125" customWidth="1"/>
    <col min="16" max="16" width="12" customWidth="1"/>
    <col min="17" max="17" width="9" customWidth="1"/>
    <col min="18" max="18" width="12.7109375" customWidth="1"/>
    <col min="19" max="19" width="8.5703125" customWidth="1"/>
    <col min="20" max="20" width="14.42578125" customWidth="1"/>
    <col min="21" max="21" width="9.28515625" customWidth="1"/>
    <col min="22" max="22" width="12.85546875" customWidth="1"/>
    <col min="23" max="23" width="8.85546875" customWidth="1"/>
    <col min="24" max="24" width="12.28515625" customWidth="1"/>
    <col min="25" max="25" width="9.140625" customWidth="1"/>
    <col min="26" max="26" width="12" customWidth="1"/>
    <col min="27" max="27" width="8.5703125" customWidth="1"/>
    <col min="28" max="28" width="13.85546875" customWidth="1"/>
    <col min="29" max="29" width="9.140625" customWidth="1"/>
    <col min="30" max="30" width="12" customWidth="1"/>
  </cols>
  <sheetData>
    <row r="1" spans="1:31" ht="25.5" customHeight="1" x14ac:dyDescent="0.2">
      <c r="B1" s="273" t="s">
        <v>270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</row>
    <row r="2" spans="1:31" ht="16.5" customHeight="1" x14ac:dyDescent="0.2">
      <c r="B2" s="275" t="s">
        <v>0</v>
      </c>
      <c r="C2" s="275"/>
      <c r="D2" s="277"/>
      <c r="E2" s="277"/>
      <c r="F2" s="277"/>
      <c r="G2" s="277"/>
      <c r="H2" s="1"/>
      <c r="I2" s="1"/>
      <c r="J2" s="2"/>
      <c r="K2" s="2"/>
      <c r="L2" s="2"/>
      <c r="M2" s="2"/>
      <c r="N2" s="3"/>
      <c r="AB2" s="4"/>
    </row>
    <row r="3" spans="1:31" ht="16.5" customHeight="1" x14ac:dyDescent="0.2">
      <c r="B3" s="275" t="s">
        <v>1</v>
      </c>
      <c r="C3" s="275"/>
      <c r="D3" s="277"/>
      <c r="E3" s="277"/>
      <c r="F3" s="277"/>
      <c r="G3" s="277"/>
      <c r="H3" s="277"/>
      <c r="I3" s="277"/>
      <c r="J3" s="2"/>
      <c r="K3" s="2"/>
      <c r="L3" s="2"/>
      <c r="M3" s="2"/>
      <c r="N3" s="3"/>
      <c r="O3" s="5"/>
      <c r="P3" s="5"/>
      <c r="Q3" s="6"/>
      <c r="R3" s="6"/>
    </row>
    <row r="4" spans="1:31" ht="17.25" customHeight="1" thickBot="1" x14ac:dyDescent="0.25">
      <c r="B4" s="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3"/>
    </row>
    <row r="5" spans="1:31" s="12" customFormat="1" ht="53.25" customHeight="1" thickBot="1" x14ac:dyDescent="0.25">
      <c r="B5" s="7" t="s">
        <v>2</v>
      </c>
      <c r="C5" s="84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9" t="s">
        <v>8</v>
      </c>
      <c r="I5" s="8" t="s">
        <v>9</v>
      </c>
      <c r="J5" s="9" t="s">
        <v>10</v>
      </c>
      <c r="K5" s="8" t="s">
        <v>11</v>
      </c>
      <c r="L5" s="9" t="s">
        <v>12</v>
      </c>
      <c r="M5" s="8" t="s">
        <v>13</v>
      </c>
      <c r="N5" s="9" t="s">
        <v>14</v>
      </c>
      <c r="O5" s="8" t="s">
        <v>15</v>
      </c>
      <c r="P5" s="9" t="s">
        <v>16</v>
      </c>
      <c r="Q5" s="8" t="s">
        <v>17</v>
      </c>
      <c r="R5" s="9" t="s">
        <v>18</v>
      </c>
      <c r="S5" s="8" t="s">
        <v>19</v>
      </c>
      <c r="T5" s="9" t="s">
        <v>20</v>
      </c>
      <c r="U5" s="8" t="s">
        <v>21</v>
      </c>
      <c r="V5" s="9" t="s">
        <v>22</v>
      </c>
      <c r="W5" s="8" t="s">
        <v>23</v>
      </c>
      <c r="X5" s="9" t="s">
        <v>24</v>
      </c>
      <c r="Y5" s="8" t="s">
        <v>25</v>
      </c>
      <c r="Z5" s="9" t="s">
        <v>26</v>
      </c>
      <c r="AA5" s="8" t="s">
        <v>27</v>
      </c>
      <c r="AB5" s="10" t="s">
        <v>28</v>
      </c>
      <c r="AC5" s="8" t="s">
        <v>29</v>
      </c>
      <c r="AD5" s="11" t="s">
        <v>30</v>
      </c>
    </row>
    <row r="6" spans="1:31" ht="17.25" customHeight="1" x14ac:dyDescent="0.2">
      <c r="B6" s="13">
        <v>2000</v>
      </c>
      <c r="C6" s="13" t="s">
        <v>31</v>
      </c>
      <c r="D6" s="15"/>
      <c r="E6" s="16"/>
      <c r="F6" s="17" t="e">
        <f>SUM(F7+F73+F78+F98+F100+F105+F118)</f>
        <v>#REF!</v>
      </c>
      <c r="G6" s="17"/>
      <c r="H6" s="17" t="e">
        <f>SUM(H7+H73+H78+H98+H100+H105+H118)</f>
        <v>#REF!</v>
      </c>
      <c r="I6" s="17"/>
      <c r="J6" s="17" t="e">
        <f>SUM(J7+J73+J78+J98+J100+J105+J118)</f>
        <v>#REF!</v>
      </c>
      <c r="K6" s="17"/>
      <c r="L6" s="17" t="e">
        <f>SUM(L7+L73+L78+L98+L100+L105+L118)</f>
        <v>#REF!</v>
      </c>
      <c r="M6" s="17"/>
      <c r="N6" s="17" t="e">
        <f>SUM(N7+N73+N78+N98+N100+N105+N118)</f>
        <v>#REF!</v>
      </c>
      <c r="O6" s="17"/>
      <c r="P6" s="17" t="e">
        <f>SUM(P7+P73+P78+P98+P100+P105+P118)</f>
        <v>#REF!</v>
      </c>
      <c r="Q6" s="17"/>
      <c r="R6" s="17" t="e">
        <f>SUM(R7+R73+R78+R98+R100+R105+R118)</f>
        <v>#REF!</v>
      </c>
      <c r="S6" s="17"/>
      <c r="T6" s="17" t="e">
        <f>SUM(T7+T73+T78+T98+T100+T105+T118)</f>
        <v>#REF!</v>
      </c>
      <c r="U6" s="17"/>
      <c r="V6" s="17" t="e">
        <f>SUM(V7+V73+V78+V98+V100+V105+V118)</f>
        <v>#REF!</v>
      </c>
      <c r="W6" s="17"/>
      <c r="X6" s="17" t="e">
        <f>SUM(X7+X73+X78+X98+X100+X105+X118)</f>
        <v>#REF!</v>
      </c>
      <c r="Y6" s="17"/>
      <c r="Z6" s="17" t="e">
        <f>SUM(Z7+Z73+Z78+Z98+Z100+Z105+Z118)</f>
        <v>#REF!</v>
      </c>
      <c r="AA6" s="17"/>
      <c r="AB6" s="17" t="e">
        <f>SUM(AB7+AB73+AB78+AB98+AB100+AB105+AB118)</f>
        <v>#REF!</v>
      </c>
      <c r="AC6" s="17"/>
      <c r="AD6" s="17" t="e">
        <f>SUM(AD7+AD73+AD78+AD98+AD100+AD105+AD118)</f>
        <v>#REF!</v>
      </c>
      <c r="AE6" s="18"/>
    </row>
    <row r="7" spans="1:31" ht="22.5" customHeight="1" x14ac:dyDescent="0.2">
      <c r="B7" s="19">
        <v>2100</v>
      </c>
      <c r="C7" s="20" t="s">
        <v>32</v>
      </c>
      <c r="D7" s="21"/>
      <c r="E7" s="22"/>
      <c r="F7" s="23">
        <f>F8+F49+F51+F53+F63+F65</f>
        <v>605665.85000000009</v>
      </c>
      <c r="G7" s="23"/>
      <c r="H7" s="23">
        <f>H8+H49+H51+H53+H63+H65</f>
        <v>55210.169999999991</v>
      </c>
      <c r="I7" s="23"/>
      <c r="J7" s="23">
        <f>J8+J49+J51+J53+J63+J65</f>
        <v>33756.81</v>
      </c>
      <c r="K7" s="23"/>
      <c r="L7" s="23">
        <f>L8+L49+L51+L53+L63+L65</f>
        <v>37192.53</v>
      </c>
      <c r="M7" s="23"/>
      <c r="N7" s="23">
        <f>N8+N49+N51+N53+N63+N65</f>
        <v>55595.659999999989</v>
      </c>
      <c r="O7" s="23"/>
      <c r="P7" s="23">
        <f>P8+P49+P51+P53+P63+P65</f>
        <v>36223.57</v>
      </c>
      <c r="Q7" s="23"/>
      <c r="R7" s="23">
        <f>R8+R49+R51+R53+R63+R65</f>
        <v>34264.31</v>
      </c>
      <c r="S7" s="23"/>
      <c r="T7" s="23">
        <f>T8+T49+T51+T53+T63+T65</f>
        <v>155629.13</v>
      </c>
      <c r="U7" s="23"/>
      <c r="V7" s="23">
        <f>V8+V49+V51+V53+V63+V65</f>
        <v>35829.06</v>
      </c>
      <c r="W7" s="23"/>
      <c r="X7" s="23">
        <f>X8+X49+X51+X53+X63+X65</f>
        <v>36208.57</v>
      </c>
      <c r="Y7" s="23"/>
      <c r="Z7" s="23">
        <f>Z8+Z49+Z51+Z53+Z63+Z65</f>
        <v>44909.46</v>
      </c>
      <c r="AA7" s="23"/>
      <c r="AB7" s="23">
        <f>AB8+AB49+AB51+AB53+AB63+AB65</f>
        <v>46744.95</v>
      </c>
      <c r="AC7" s="23"/>
      <c r="AD7" s="23">
        <f>AD8+AD49+AD51+AD53+AD63+AD65</f>
        <v>34101.630000000005</v>
      </c>
      <c r="AE7" s="18"/>
    </row>
    <row r="8" spans="1:31" ht="23.25" customHeight="1" x14ac:dyDescent="0.2">
      <c r="B8" s="24">
        <v>211</v>
      </c>
      <c r="C8" s="20" t="s">
        <v>33</v>
      </c>
      <c r="D8" s="24"/>
      <c r="E8" s="19"/>
      <c r="F8" s="25">
        <f>SUM(F9:F48)</f>
        <v>214064.68</v>
      </c>
      <c r="G8" s="23"/>
      <c r="H8" s="25">
        <f>SUM(H9:H48)</f>
        <v>18131.73</v>
      </c>
      <c r="I8" s="26"/>
      <c r="J8" s="25">
        <f>SUM(J9:J48)</f>
        <v>17287.73</v>
      </c>
      <c r="K8" s="26"/>
      <c r="L8" s="25">
        <f>SUM(L9:L48)</f>
        <v>18995.689999999999</v>
      </c>
      <c r="M8" s="26"/>
      <c r="N8" s="25">
        <f>SUM(N9:N48)</f>
        <v>17462.73</v>
      </c>
      <c r="O8" s="26"/>
      <c r="P8" s="25">
        <f>SUM(P9:P48)</f>
        <v>17716.73</v>
      </c>
      <c r="Q8" s="26"/>
      <c r="R8" s="25">
        <f>SUM(R9:R48)</f>
        <v>17682.73</v>
      </c>
      <c r="S8" s="26"/>
      <c r="T8" s="25">
        <f>SUM(T9:T48)</f>
        <v>18810.689999999999</v>
      </c>
      <c r="U8" s="26"/>
      <c r="V8" s="25">
        <f>SUM(V9:V48)</f>
        <v>17317.73</v>
      </c>
      <c r="W8" s="26"/>
      <c r="X8" s="25">
        <f>SUM(X9:X48)</f>
        <v>18011.73</v>
      </c>
      <c r="Y8" s="26"/>
      <c r="Z8" s="25">
        <f>SUM(Z9:Z48)</f>
        <v>17317.73</v>
      </c>
      <c r="AA8" s="26"/>
      <c r="AB8" s="25">
        <f>SUM(AB9:AB48)</f>
        <v>17646.73</v>
      </c>
      <c r="AC8" s="26"/>
      <c r="AD8" s="25">
        <f>SUM(AD9:AD48)</f>
        <v>17682.73</v>
      </c>
      <c r="AE8" s="18"/>
    </row>
    <row r="9" spans="1:31" ht="15" customHeight="1" x14ac:dyDescent="0.2">
      <c r="B9" s="27"/>
      <c r="C9" s="85" t="s">
        <v>264</v>
      </c>
      <c r="D9" s="28">
        <v>0</v>
      </c>
      <c r="E9" s="33" t="s">
        <v>34</v>
      </c>
      <c r="F9" s="30">
        <f t="shared" ref="F9:F64" si="0">SUM(H9,J9,L9,N9,P9,R9,T9,V9,X9,Z9,AB9,AD9)</f>
        <v>1800</v>
      </c>
      <c r="G9" s="32">
        <v>0</v>
      </c>
      <c r="H9" s="31">
        <v>300</v>
      </c>
      <c r="I9" s="32">
        <v>0</v>
      </c>
      <c r="J9" s="31">
        <v>0</v>
      </c>
      <c r="K9" s="32">
        <v>0</v>
      </c>
      <c r="L9" s="31">
        <v>300</v>
      </c>
      <c r="M9" s="32">
        <v>0</v>
      </c>
      <c r="N9" s="31">
        <v>0</v>
      </c>
      <c r="O9" s="32">
        <v>3</v>
      </c>
      <c r="P9" s="31">
        <v>300</v>
      </c>
      <c r="Q9" s="32">
        <v>0</v>
      </c>
      <c r="R9" s="31">
        <v>0</v>
      </c>
      <c r="S9" s="32">
        <v>0</v>
      </c>
      <c r="T9" s="31">
        <v>300</v>
      </c>
      <c r="U9" s="32">
        <v>0</v>
      </c>
      <c r="V9" s="31">
        <v>0</v>
      </c>
      <c r="W9" s="32">
        <v>3</v>
      </c>
      <c r="X9" s="31">
        <v>300</v>
      </c>
      <c r="Y9" s="32">
        <v>0</v>
      </c>
      <c r="Z9" s="31">
        <v>0</v>
      </c>
      <c r="AA9" s="32">
        <v>3</v>
      </c>
      <c r="AB9" s="31">
        <v>300</v>
      </c>
      <c r="AC9" s="32">
        <v>0</v>
      </c>
      <c r="AD9" s="31">
        <v>0</v>
      </c>
      <c r="AE9" s="18"/>
    </row>
    <row r="10" spans="1:31" ht="13.5" customHeight="1" x14ac:dyDescent="0.2">
      <c r="B10" s="27"/>
      <c r="C10" s="85" t="s">
        <v>36</v>
      </c>
      <c r="D10" s="28">
        <v>0</v>
      </c>
      <c r="E10" s="33" t="s">
        <v>35</v>
      </c>
      <c r="F10" s="30">
        <f t="shared" si="0"/>
        <v>510</v>
      </c>
      <c r="G10" s="32">
        <v>0</v>
      </c>
      <c r="H10" s="31">
        <v>0</v>
      </c>
      <c r="I10" s="32">
        <v>0</v>
      </c>
      <c r="J10" s="31">
        <v>0</v>
      </c>
      <c r="K10" s="32">
        <v>2</v>
      </c>
      <c r="L10" s="31">
        <v>100</v>
      </c>
      <c r="M10" s="32">
        <v>2</v>
      </c>
      <c r="N10" s="31">
        <v>100</v>
      </c>
      <c r="O10" s="32">
        <v>2</v>
      </c>
      <c r="P10" s="31">
        <v>100</v>
      </c>
      <c r="Q10" s="32">
        <v>2</v>
      </c>
      <c r="R10" s="31">
        <v>30</v>
      </c>
      <c r="S10" s="32">
        <v>2</v>
      </c>
      <c r="T10" s="31">
        <v>30</v>
      </c>
      <c r="U10" s="32">
        <v>2</v>
      </c>
      <c r="V10" s="31">
        <v>30</v>
      </c>
      <c r="W10" s="32">
        <v>2</v>
      </c>
      <c r="X10" s="31">
        <v>30</v>
      </c>
      <c r="Y10" s="32">
        <v>2</v>
      </c>
      <c r="Z10" s="31">
        <v>30</v>
      </c>
      <c r="AA10" s="32">
        <v>2</v>
      </c>
      <c r="AB10" s="31">
        <v>30</v>
      </c>
      <c r="AC10" s="32">
        <v>2</v>
      </c>
      <c r="AD10" s="31">
        <v>30</v>
      </c>
      <c r="AE10" s="18"/>
    </row>
    <row r="11" spans="1:31" ht="25.5" customHeight="1" x14ac:dyDescent="0.2">
      <c r="B11" s="27"/>
      <c r="C11" s="85" t="s">
        <v>37</v>
      </c>
      <c r="D11" s="28">
        <v>0</v>
      </c>
      <c r="E11" s="33" t="s">
        <v>35</v>
      </c>
      <c r="F11" s="30">
        <f t="shared" si="0"/>
        <v>1224</v>
      </c>
      <c r="G11" s="32">
        <v>3</v>
      </c>
      <c r="H11" s="31">
        <v>102</v>
      </c>
      <c r="I11" s="32">
        <v>3</v>
      </c>
      <c r="J11" s="31">
        <v>102</v>
      </c>
      <c r="K11" s="32">
        <v>3</v>
      </c>
      <c r="L11" s="31">
        <v>102</v>
      </c>
      <c r="M11" s="32">
        <v>3</v>
      </c>
      <c r="N11" s="31">
        <v>102</v>
      </c>
      <c r="O11" s="32">
        <v>3</v>
      </c>
      <c r="P11" s="31">
        <v>102</v>
      </c>
      <c r="Q11" s="32">
        <v>3</v>
      </c>
      <c r="R11" s="31">
        <v>102</v>
      </c>
      <c r="S11" s="32">
        <v>3</v>
      </c>
      <c r="T11" s="31">
        <v>102</v>
      </c>
      <c r="U11" s="32">
        <v>3</v>
      </c>
      <c r="V11" s="31">
        <v>102</v>
      </c>
      <c r="W11" s="32">
        <v>3</v>
      </c>
      <c r="X11" s="31">
        <v>102</v>
      </c>
      <c r="Y11" s="32">
        <v>3</v>
      </c>
      <c r="Z11" s="31">
        <v>102</v>
      </c>
      <c r="AA11" s="32">
        <v>3</v>
      </c>
      <c r="AB11" s="31">
        <v>102</v>
      </c>
      <c r="AC11" s="32">
        <v>3</v>
      </c>
      <c r="AD11" s="31">
        <v>102</v>
      </c>
      <c r="AE11" s="18"/>
    </row>
    <row r="12" spans="1:31" ht="12.75" customHeight="1" x14ac:dyDescent="0.2">
      <c r="A12" s="93"/>
      <c r="B12" s="31"/>
      <c r="C12" s="85" t="s">
        <v>170</v>
      </c>
      <c r="D12" s="28">
        <v>0</v>
      </c>
      <c r="E12" s="33" t="s">
        <v>166</v>
      </c>
      <c r="F12" s="30">
        <f t="shared" si="0"/>
        <v>39600</v>
      </c>
      <c r="G12" s="32">
        <v>6</v>
      </c>
      <c r="H12" s="31">
        <v>3300</v>
      </c>
      <c r="I12" s="32">
        <v>6</v>
      </c>
      <c r="J12" s="31">
        <v>3300</v>
      </c>
      <c r="K12" s="32">
        <v>6</v>
      </c>
      <c r="L12" s="31">
        <v>3300</v>
      </c>
      <c r="M12" s="32">
        <v>6</v>
      </c>
      <c r="N12" s="31">
        <v>3300</v>
      </c>
      <c r="O12" s="32">
        <v>6</v>
      </c>
      <c r="P12" s="31">
        <v>3300</v>
      </c>
      <c r="Q12" s="32">
        <v>6</v>
      </c>
      <c r="R12" s="31">
        <v>3300</v>
      </c>
      <c r="S12" s="32">
        <v>6</v>
      </c>
      <c r="T12" s="31">
        <v>3300</v>
      </c>
      <c r="U12" s="32">
        <v>6</v>
      </c>
      <c r="V12" s="31">
        <v>3300</v>
      </c>
      <c r="W12" s="32">
        <v>6</v>
      </c>
      <c r="X12" s="31">
        <v>3300</v>
      </c>
      <c r="Y12" s="32">
        <v>6</v>
      </c>
      <c r="Z12" s="31">
        <v>3300</v>
      </c>
      <c r="AA12" s="32">
        <v>6</v>
      </c>
      <c r="AB12" s="31">
        <v>3300</v>
      </c>
      <c r="AC12" s="32">
        <v>6</v>
      </c>
      <c r="AD12" s="31">
        <v>3300</v>
      </c>
      <c r="AE12" s="18"/>
    </row>
    <row r="13" spans="1:31" ht="12.75" customHeight="1" x14ac:dyDescent="0.2">
      <c r="B13" s="27"/>
      <c r="C13" s="85" t="s">
        <v>171</v>
      </c>
      <c r="D13" s="28">
        <v>0</v>
      </c>
      <c r="E13" s="33" t="s">
        <v>166</v>
      </c>
      <c r="F13" s="30">
        <f t="shared" si="0"/>
        <v>21600</v>
      </c>
      <c r="G13" s="32">
        <v>2</v>
      </c>
      <c r="H13" s="31">
        <v>1800</v>
      </c>
      <c r="I13" s="32">
        <v>2</v>
      </c>
      <c r="J13" s="31">
        <v>1800</v>
      </c>
      <c r="K13" s="32">
        <v>2</v>
      </c>
      <c r="L13" s="31">
        <v>1800</v>
      </c>
      <c r="M13" s="32">
        <v>2</v>
      </c>
      <c r="N13" s="31">
        <v>1800</v>
      </c>
      <c r="O13" s="32">
        <v>2</v>
      </c>
      <c r="P13" s="31">
        <v>1800</v>
      </c>
      <c r="Q13" s="32">
        <v>2</v>
      </c>
      <c r="R13" s="31">
        <v>1800</v>
      </c>
      <c r="S13" s="32">
        <v>2</v>
      </c>
      <c r="T13" s="31">
        <v>1800</v>
      </c>
      <c r="U13" s="32">
        <v>2</v>
      </c>
      <c r="V13" s="31">
        <v>1800</v>
      </c>
      <c r="W13" s="32">
        <v>2</v>
      </c>
      <c r="X13" s="31">
        <v>1800</v>
      </c>
      <c r="Y13" s="32">
        <v>2</v>
      </c>
      <c r="Z13" s="31">
        <v>1800</v>
      </c>
      <c r="AA13" s="32">
        <v>2</v>
      </c>
      <c r="AB13" s="31">
        <v>1800</v>
      </c>
      <c r="AC13" s="32">
        <v>2</v>
      </c>
      <c r="AD13" s="31">
        <v>1800</v>
      </c>
      <c r="AE13" s="18"/>
    </row>
    <row r="14" spans="1:31" ht="12" customHeight="1" x14ac:dyDescent="0.2">
      <c r="B14" s="27"/>
      <c r="C14" s="85" t="s">
        <v>38</v>
      </c>
      <c r="D14" s="28">
        <v>0</v>
      </c>
      <c r="E14" s="33" t="s">
        <v>35</v>
      </c>
      <c r="F14" s="30">
        <f t="shared" si="0"/>
        <v>1860</v>
      </c>
      <c r="G14" s="32">
        <v>5</v>
      </c>
      <c r="H14" s="31">
        <v>155</v>
      </c>
      <c r="I14" s="32">
        <v>5</v>
      </c>
      <c r="J14" s="31">
        <v>155</v>
      </c>
      <c r="K14" s="32">
        <v>5</v>
      </c>
      <c r="L14" s="31">
        <v>155</v>
      </c>
      <c r="M14" s="32">
        <v>5</v>
      </c>
      <c r="N14" s="31">
        <v>155</v>
      </c>
      <c r="O14" s="32">
        <v>5</v>
      </c>
      <c r="P14" s="31">
        <v>155</v>
      </c>
      <c r="Q14" s="32">
        <v>5</v>
      </c>
      <c r="R14" s="31">
        <v>155</v>
      </c>
      <c r="S14" s="32">
        <v>5</v>
      </c>
      <c r="T14" s="31">
        <v>155</v>
      </c>
      <c r="U14" s="32">
        <v>5</v>
      </c>
      <c r="V14" s="31">
        <v>155</v>
      </c>
      <c r="W14" s="32">
        <v>5</v>
      </c>
      <c r="X14" s="31">
        <v>155</v>
      </c>
      <c r="Y14" s="32">
        <v>5</v>
      </c>
      <c r="Z14" s="31">
        <v>155</v>
      </c>
      <c r="AA14" s="32">
        <v>5</v>
      </c>
      <c r="AB14" s="31">
        <v>155</v>
      </c>
      <c r="AC14" s="32">
        <v>5</v>
      </c>
      <c r="AD14" s="31">
        <v>155</v>
      </c>
      <c r="AE14" s="18"/>
    </row>
    <row r="15" spans="1:31" ht="12.75" customHeight="1" x14ac:dyDescent="0.2">
      <c r="B15" s="27"/>
      <c r="C15" s="85" t="s">
        <v>39</v>
      </c>
      <c r="D15" s="28">
        <v>0</v>
      </c>
      <c r="E15" s="33" t="s">
        <v>35</v>
      </c>
      <c r="F15" s="30">
        <f t="shared" si="0"/>
        <v>3240</v>
      </c>
      <c r="G15" s="32">
        <v>3</v>
      </c>
      <c r="H15" s="31">
        <v>270</v>
      </c>
      <c r="I15" s="32">
        <v>3</v>
      </c>
      <c r="J15" s="31">
        <v>270</v>
      </c>
      <c r="K15" s="32">
        <v>3</v>
      </c>
      <c r="L15" s="31">
        <v>270</v>
      </c>
      <c r="M15" s="32">
        <v>3</v>
      </c>
      <c r="N15" s="31">
        <v>270</v>
      </c>
      <c r="O15" s="32">
        <v>3</v>
      </c>
      <c r="P15" s="31">
        <v>270</v>
      </c>
      <c r="Q15" s="32">
        <v>3</v>
      </c>
      <c r="R15" s="31">
        <v>270</v>
      </c>
      <c r="S15" s="32">
        <v>3</v>
      </c>
      <c r="T15" s="31">
        <v>270</v>
      </c>
      <c r="U15" s="32">
        <v>3</v>
      </c>
      <c r="V15" s="31">
        <v>270</v>
      </c>
      <c r="W15" s="32">
        <v>3</v>
      </c>
      <c r="X15" s="31">
        <v>270</v>
      </c>
      <c r="Y15" s="32">
        <v>3</v>
      </c>
      <c r="Z15" s="31">
        <v>270</v>
      </c>
      <c r="AA15" s="32">
        <v>3</v>
      </c>
      <c r="AB15" s="31">
        <v>270</v>
      </c>
      <c r="AC15" s="32">
        <v>3</v>
      </c>
      <c r="AD15" s="31">
        <v>270</v>
      </c>
      <c r="AE15" s="18"/>
    </row>
    <row r="16" spans="1:31" ht="12.75" customHeight="1" x14ac:dyDescent="0.2">
      <c r="B16" s="27"/>
      <c r="C16" s="85" t="s">
        <v>172</v>
      </c>
      <c r="D16" s="28">
        <v>0</v>
      </c>
      <c r="E16" s="33" t="s">
        <v>35</v>
      </c>
      <c r="F16" s="30">
        <f t="shared" si="0"/>
        <v>42000</v>
      </c>
      <c r="G16" s="32">
        <v>50</v>
      </c>
      <c r="H16" s="31">
        <v>3500</v>
      </c>
      <c r="I16" s="32">
        <v>50</v>
      </c>
      <c r="J16" s="31">
        <v>3500</v>
      </c>
      <c r="K16" s="32">
        <v>50</v>
      </c>
      <c r="L16" s="31">
        <v>3500</v>
      </c>
      <c r="M16" s="32">
        <v>50</v>
      </c>
      <c r="N16" s="31">
        <v>3500</v>
      </c>
      <c r="O16" s="32">
        <v>50</v>
      </c>
      <c r="P16" s="31">
        <v>3500</v>
      </c>
      <c r="Q16" s="32">
        <v>50</v>
      </c>
      <c r="R16" s="31">
        <v>3500</v>
      </c>
      <c r="S16" s="32">
        <v>50</v>
      </c>
      <c r="T16" s="31">
        <v>3500</v>
      </c>
      <c r="U16" s="32">
        <v>50</v>
      </c>
      <c r="V16" s="31">
        <v>3500</v>
      </c>
      <c r="W16" s="32">
        <v>50</v>
      </c>
      <c r="X16" s="31">
        <v>3500</v>
      </c>
      <c r="Y16" s="32">
        <v>50</v>
      </c>
      <c r="Z16" s="31">
        <v>3500</v>
      </c>
      <c r="AA16" s="32">
        <v>50</v>
      </c>
      <c r="AB16" s="31">
        <v>3500</v>
      </c>
      <c r="AC16" s="32">
        <v>50</v>
      </c>
      <c r="AD16" s="31">
        <v>3500</v>
      </c>
      <c r="AE16" s="18"/>
    </row>
    <row r="17" spans="2:31" ht="12.75" customHeight="1" x14ac:dyDescent="0.2">
      <c r="B17" s="27"/>
      <c r="C17" s="85" t="s">
        <v>173</v>
      </c>
      <c r="D17" s="28">
        <v>0</v>
      </c>
      <c r="E17" s="33" t="s">
        <v>35</v>
      </c>
      <c r="F17" s="30">
        <f t="shared" si="0"/>
        <v>25200</v>
      </c>
      <c r="G17" s="32">
        <v>30</v>
      </c>
      <c r="H17" s="31">
        <v>2100</v>
      </c>
      <c r="I17" s="32">
        <v>30</v>
      </c>
      <c r="J17" s="31">
        <v>2100</v>
      </c>
      <c r="K17" s="32">
        <v>30</v>
      </c>
      <c r="L17" s="31">
        <v>2100</v>
      </c>
      <c r="M17" s="32">
        <v>30</v>
      </c>
      <c r="N17" s="31">
        <v>2100</v>
      </c>
      <c r="O17" s="32">
        <v>30</v>
      </c>
      <c r="P17" s="31">
        <v>2100</v>
      </c>
      <c r="Q17" s="32">
        <v>30</v>
      </c>
      <c r="R17" s="31">
        <v>2100</v>
      </c>
      <c r="S17" s="32">
        <v>30</v>
      </c>
      <c r="T17" s="31">
        <v>2100</v>
      </c>
      <c r="U17" s="32">
        <v>30</v>
      </c>
      <c r="V17" s="31">
        <v>2100</v>
      </c>
      <c r="W17" s="32">
        <v>30</v>
      </c>
      <c r="X17" s="31">
        <v>2100</v>
      </c>
      <c r="Y17" s="32">
        <v>30</v>
      </c>
      <c r="Z17" s="31">
        <v>2100</v>
      </c>
      <c r="AA17" s="32">
        <v>30</v>
      </c>
      <c r="AB17" s="31">
        <v>2100</v>
      </c>
      <c r="AC17" s="32">
        <v>30</v>
      </c>
      <c r="AD17" s="31">
        <v>2100</v>
      </c>
      <c r="AE17" s="18"/>
    </row>
    <row r="18" spans="2:31" ht="11.25" customHeight="1" x14ac:dyDescent="0.2">
      <c r="B18" s="27"/>
      <c r="C18" s="85" t="s">
        <v>174</v>
      </c>
      <c r="D18" s="28">
        <v>0</v>
      </c>
      <c r="E18" s="33" t="s">
        <v>166</v>
      </c>
      <c r="F18" s="30">
        <f t="shared" si="0"/>
        <v>375</v>
      </c>
      <c r="G18" s="32">
        <v>2</v>
      </c>
      <c r="H18" s="31">
        <v>150</v>
      </c>
      <c r="I18" s="32">
        <v>0</v>
      </c>
      <c r="J18" s="31">
        <v>0</v>
      </c>
      <c r="K18" s="32">
        <v>0</v>
      </c>
      <c r="L18" s="31">
        <v>0</v>
      </c>
      <c r="M18" s="32">
        <v>1</v>
      </c>
      <c r="N18" s="31">
        <v>75</v>
      </c>
      <c r="O18" s="32">
        <v>0</v>
      </c>
      <c r="P18" s="31">
        <v>0</v>
      </c>
      <c r="Q18" s="32">
        <v>0</v>
      </c>
      <c r="R18" s="31">
        <v>0</v>
      </c>
      <c r="S18" s="32">
        <v>1</v>
      </c>
      <c r="T18" s="31">
        <v>150</v>
      </c>
      <c r="U18" s="32">
        <v>0</v>
      </c>
      <c r="V18" s="31">
        <v>0</v>
      </c>
      <c r="W18" s="32">
        <v>0</v>
      </c>
      <c r="X18" s="31">
        <v>0</v>
      </c>
      <c r="Y18" s="32">
        <v>0</v>
      </c>
      <c r="Z18" s="31">
        <v>0</v>
      </c>
      <c r="AA18" s="32">
        <v>0</v>
      </c>
      <c r="AB18" s="31">
        <v>0</v>
      </c>
      <c r="AC18" s="32">
        <v>0</v>
      </c>
      <c r="AD18" s="31">
        <v>0</v>
      </c>
      <c r="AE18" s="18"/>
    </row>
    <row r="19" spans="2:31" ht="15" customHeight="1" x14ac:dyDescent="0.2">
      <c r="B19" s="27"/>
      <c r="C19" s="85" t="s">
        <v>160</v>
      </c>
      <c r="D19" s="28">
        <f t="shared" ref="D19:D72" si="1">G19+I19+K19+M19+O19+Q19+S19+U19+W19+Y19+AA19+AC19</f>
        <v>600</v>
      </c>
      <c r="E19" s="33" t="s">
        <v>35</v>
      </c>
      <c r="F19" s="30">
        <f t="shared" si="0"/>
        <v>3000</v>
      </c>
      <c r="G19" s="32">
        <v>50</v>
      </c>
      <c r="H19" s="31">
        <v>250</v>
      </c>
      <c r="I19" s="32">
        <v>50</v>
      </c>
      <c r="J19" s="31">
        <v>250</v>
      </c>
      <c r="K19" s="32">
        <v>50</v>
      </c>
      <c r="L19" s="31">
        <v>250</v>
      </c>
      <c r="M19" s="32">
        <v>50</v>
      </c>
      <c r="N19" s="31">
        <v>250</v>
      </c>
      <c r="O19" s="32">
        <v>50</v>
      </c>
      <c r="P19" s="31">
        <v>250</v>
      </c>
      <c r="Q19" s="32">
        <v>50</v>
      </c>
      <c r="R19" s="31">
        <v>250</v>
      </c>
      <c r="S19" s="32">
        <v>50</v>
      </c>
      <c r="T19" s="31">
        <v>250</v>
      </c>
      <c r="U19" s="32">
        <v>50</v>
      </c>
      <c r="V19" s="31">
        <v>250</v>
      </c>
      <c r="W19" s="32">
        <v>50</v>
      </c>
      <c r="X19" s="31">
        <v>250</v>
      </c>
      <c r="Y19" s="32">
        <v>50</v>
      </c>
      <c r="Z19" s="31">
        <v>250</v>
      </c>
      <c r="AA19" s="32">
        <v>50</v>
      </c>
      <c r="AB19" s="31">
        <v>250</v>
      </c>
      <c r="AC19" s="32">
        <v>50</v>
      </c>
      <c r="AD19" s="31">
        <v>250</v>
      </c>
      <c r="AE19" s="18"/>
    </row>
    <row r="20" spans="2:31" ht="15" customHeight="1" x14ac:dyDescent="0.2">
      <c r="B20" s="27"/>
      <c r="C20" s="85" t="s">
        <v>161</v>
      </c>
      <c r="D20" s="28">
        <f t="shared" si="1"/>
        <v>168</v>
      </c>
      <c r="E20" s="33" t="s">
        <v>166</v>
      </c>
      <c r="F20" s="30">
        <f t="shared" si="0"/>
        <v>504</v>
      </c>
      <c r="G20" s="32">
        <v>14</v>
      </c>
      <c r="H20" s="31">
        <v>42</v>
      </c>
      <c r="I20" s="32">
        <v>14</v>
      </c>
      <c r="J20" s="31">
        <v>42</v>
      </c>
      <c r="K20" s="32">
        <v>14</v>
      </c>
      <c r="L20" s="31">
        <v>42</v>
      </c>
      <c r="M20" s="32">
        <v>14</v>
      </c>
      <c r="N20" s="31">
        <v>42</v>
      </c>
      <c r="O20" s="32">
        <v>14</v>
      </c>
      <c r="P20" s="31">
        <v>42</v>
      </c>
      <c r="Q20" s="32">
        <v>14</v>
      </c>
      <c r="R20" s="31">
        <v>42</v>
      </c>
      <c r="S20" s="32">
        <v>14</v>
      </c>
      <c r="T20" s="31">
        <v>42</v>
      </c>
      <c r="U20" s="32">
        <v>14</v>
      </c>
      <c r="V20" s="31">
        <v>42</v>
      </c>
      <c r="W20" s="32">
        <v>14</v>
      </c>
      <c r="X20" s="31">
        <v>42</v>
      </c>
      <c r="Y20" s="32">
        <v>14</v>
      </c>
      <c r="Z20" s="31">
        <v>42</v>
      </c>
      <c r="AA20" s="32">
        <v>14</v>
      </c>
      <c r="AB20" s="31">
        <v>42</v>
      </c>
      <c r="AC20" s="32">
        <v>14</v>
      </c>
      <c r="AD20" s="31">
        <v>42</v>
      </c>
      <c r="AE20" s="18"/>
    </row>
    <row r="21" spans="2:31" ht="15" customHeight="1" x14ac:dyDescent="0.2">
      <c r="B21" s="27"/>
      <c r="C21" s="85" t="s">
        <v>40</v>
      </c>
      <c r="D21" s="28">
        <f t="shared" si="1"/>
        <v>12</v>
      </c>
      <c r="E21" s="33" t="s">
        <v>166</v>
      </c>
      <c r="F21" s="30">
        <f t="shared" si="0"/>
        <v>1200</v>
      </c>
      <c r="G21" s="32">
        <v>1</v>
      </c>
      <c r="H21" s="31">
        <v>100</v>
      </c>
      <c r="I21" s="32">
        <v>1</v>
      </c>
      <c r="J21" s="31">
        <v>100</v>
      </c>
      <c r="K21" s="32">
        <v>1</v>
      </c>
      <c r="L21" s="31">
        <v>100</v>
      </c>
      <c r="M21" s="32">
        <v>1</v>
      </c>
      <c r="N21" s="31">
        <v>100</v>
      </c>
      <c r="O21" s="32">
        <v>1</v>
      </c>
      <c r="P21" s="31">
        <v>100</v>
      </c>
      <c r="Q21" s="32">
        <v>1</v>
      </c>
      <c r="R21" s="31">
        <v>100</v>
      </c>
      <c r="S21" s="32">
        <v>1</v>
      </c>
      <c r="T21" s="31">
        <v>100</v>
      </c>
      <c r="U21" s="32">
        <v>1</v>
      </c>
      <c r="V21" s="31">
        <v>100</v>
      </c>
      <c r="W21" s="32">
        <v>1</v>
      </c>
      <c r="X21" s="31">
        <v>100</v>
      </c>
      <c r="Y21" s="32">
        <v>1</v>
      </c>
      <c r="Z21" s="31">
        <v>100</v>
      </c>
      <c r="AA21" s="32">
        <v>1</v>
      </c>
      <c r="AB21" s="31">
        <v>100</v>
      </c>
      <c r="AC21" s="32">
        <v>1</v>
      </c>
      <c r="AD21" s="31">
        <v>100</v>
      </c>
      <c r="AE21" s="18"/>
    </row>
    <row r="22" spans="2:31" ht="13.5" customHeight="1" x14ac:dyDescent="0.2">
      <c r="B22" s="27"/>
      <c r="C22" s="85" t="s">
        <v>41</v>
      </c>
      <c r="D22" s="28">
        <f t="shared" si="1"/>
        <v>60</v>
      </c>
      <c r="E22" s="33" t="s">
        <v>166</v>
      </c>
      <c r="F22" s="30">
        <f t="shared" si="0"/>
        <v>1200</v>
      </c>
      <c r="G22" s="32">
        <v>5</v>
      </c>
      <c r="H22" s="31">
        <v>100</v>
      </c>
      <c r="I22" s="32">
        <v>5</v>
      </c>
      <c r="J22" s="31">
        <v>100</v>
      </c>
      <c r="K22" s="32">
        <v>5</v>
      </c>
      <c r="L22" s="31">
        <v>100</v>
      </c>
      <c r="M22" s="32">
        <v>5</v>
      </c>
      <c r="N22" s="31">
        <v>100</v>
      </c>
      <c r="O22" s="32">
        <v>5</v>
      </c>
      <c r="P22" s="31">
        <v>100</v>
      </c>
      <c r="Q22" s="32">
        <v>5</v>
      </c>
      <c r="R22" s="31">
        <v>100</v>
      </c>
      <c r="S22" s="32">
        <v>5</v>
      </c>
      <c r="T22" s="31">
        <v>100</v>
      </c>
      <c r="U22" s="32">
        <v>5</v>
      </c>
      <c r="V22" s="31">
        <v>100</v>
      </c>
      <c r="W22" s="32">
        <v>5</v>
      </c>
      <c r="X22" s="31">
        <v>100</v>
      </c>
      <c r="Y22" s="32">
        <v>5</v>
      </c>
      <c r="Z22" s="31">
        <v>100</v>
      </c>
      <c r="AA22" s="32">
        <v>5</v>
      </c>
      <c r="AB22" s="31">
        <v>100</v>
      </c>
      <c r="AC22" s="32">
        <v>5</v>
      </c>
      <c r="AD22" s="31">
        <v>100</v>
      </c>
      <c r="AE22" s="18"/>
    </row>
    <row r="23" spans="2:31" ht="15" customHeight="1" x14ac:dyDescent="0.2">
      <c r="B23" s="27"/>
      <c r="C23" s="85" t="s">
        <v>42</v>
      </c>
      <c r="D23" s="28">
        <f t="shared" si="1"/>
        <v>60</v>
      </c>
      <c r="E23" s="33" t="s">
        <v>167</v>
      </c>
      <c r="F23" s="30">
        <f t="shared" si="0"/>
        <v>7200</v>
      </c>
      <c r="G23" s="32">
        <v>5</v>
      </c>
      <c r="H23" s="31">
        <v>600</v>
      </c>
      <c r="I23" s="32">
        <v>5</v>
      </c>
      <c r="J23" s="31">
        <v>600</v>
      </c>
      <c r="K23" s="32">
        <v>5</v>
      </c>
      <c r="L23" s="31">
        <v>600</v>
      </c>
      <c r="M23" s="32">
        <v>5</v>
      </c>
      <c r="N23" s="31">
        <v>600</v>
      </c>
      <c r="O23" s="32">
        <v>5</v>
      </c>
      <c r="P23" s="31">
        <v>600</v>
      </c>
      <c r="Q23" s="32">
        <v>5</v>
      </c>
      <c r="R23" s="31">
        <v>600</v>
      </c>
      <c r="S23" s="32">
        <v>5</v>
      </c>
      <c r="T23" s="31">
        <v>600</v>
      </c>
      <c r="U23" s="32">
        <v>5</v>
      </c>
      <c r="V23" s="31">
        <v>600</v>
      </c>
      <c r="W23" s="32">
        <v>5</v>
      </c>
      <c r="X23" s="31">
        <v>600</v>
      </c>
      <c r="Y23" s="32">
        <v>5</v>
      </c>
      <c r="Z23" s="31">
        <v>600</v>
      </c>
      <c r="AA23" s="32">
        <v>5</v>
      </c>
      <c r="AB23" s="31">
        <v>600</v>
      </c>
      <c r="AC23" s="32">
        <v>5</v>
      </c>
      <c r="AD23" s="31">
        <v>600</v>
      </c>
      <c r="AE23" s="18"/>
    </row>
    <row r="24" spans="2:31" ht="23.25" customHeight="1" x14ac:dyDescent="0.2">
      <c r="B24" s="27"/>
      <c r="C24" s="85" t="s">
        <v>175</v>
      </c>
      <c r="D24" s="28">
        <f t="shared" si="1"/>
        <v>108</v>
      </c>
      <c r="E24" s="33" t="s">
        <v>34</v>
      </c>
      <c r="F24" s="30">
        <f t="shared" si="0"/>
        <v>2916</v>
      </c>
      <c r="G24" s="32">
        <v>9</v>
      </c>
      <c r="H24" s="31">
        <v>243</v>
      </c>
      <c r="I24" s="32">
        <v>9</v>
      </c>
      <c r="J24" s="31">
        <v>243</v>
      </c>
      <c r="K24" s="32">
        <v>9</v>
      </c>
      <c r="L24" s="31">
        <v>243</v>
      </c>
      <c r="M24" s="32">
        <v>9</v>
      </c>
      <c r="N24" s="31">
        <v>243</v>
      </c>
      <c r="O24" s="32">
        <v>9</v>
      </c>
      <c r="P24" s="31">
        <v>243</v>
      </c>
      <c r="Q24" s="32">
        <v>9</v>
      </c>
      <c r="R24" s="31">
        <v>243</v>
      </c>
      <c r="S24" s="32">
        <v>9</v>
      </c>
      <c r="T24" s="31">
        <v>243</v>
      </c>
      <c r="U24" s="32">
        <v>9</v>
      </c>
      <c r="V24" s="31">
        <v>243</v>
      </c>
      <c r="W24" s="32">
        <v>9</v>
      </c>
      <c r="X24" s="31">
        <v>243</v>
      </c>
      <c r="Y24" s="32">
        <v>9</v>
      </c>
      <c r="Z24" s="31">
        <v>243</v>
      </c>
      <c r="AA24" s="32">
        <v>9</v>
      </c>
      <c r="AB24" s="31">
        <v>243</v>
      </c>
      <c r="AC24" s="32">
        <v>9</v>
      </c>
      <c r="AD24" s="31">
        <v>243</v>
      </c>
      <c r="AE24" s="18"/>
    </row>
    <row r="25" spans="2:31" ht="23.25" customHeight="1" x14ac:dyDescent="0.2">
      <c r="B25" s="27"/>
      <c r="C25" s="85" t="s">
        <v>176</v>
      </c>
      <c r="D25" s="28">
        <f t="shared" si="1"/>
        <v>102</v>
      </c>
      <c r="E25" s="33" t="s">
        <v>34</v>
      </c>
      <c r="F25" s="30">
        <f t="shared" si="0"/>
        <v>2958</v>
      </c>
      <c r="G25" s="32">
        <v>9</v>
      </c>
      <c r="H25" s="31">
        <v>261</v>
      </c>
      <c r="I25" s="32">
        <v>8</v>
      </c>
      <c r="J25" s="31">
        <v>232</v>
      </c>
      <c r="K25" s="32">
        <v>9</v>
      </c>
      <c r="L25" s="31">
        <v>261</v>
      </c>
      <c r="M25" s="32">
        <v>8</v>
      </c>
      <c r="N25" s="31">
        <v>232</v>
      </c>
      <c r="O25" s="32">
        <v>9</v>
      </c>
      <c r="P25" s="31">
        <v>261</v>
      </c>
      <c r="Q25" s="32">
        <v>8</v>
      </c>
      <c r="R25" s="31">
        <v>232</v>
      </c>
      <c r="S25" s="32">
        <v>9</v>
      </c>
      <c r="T25" s="31">
        <v>261</v>
      </c>
      <c r="U25" s="32">
        <v>8</v>
      </c>
      <c r="V25" s="31">
        <v>232</v>
      </c>
      <c r="W25" s="32">
        <v>9</v>
      </c>
      <c r="X25" s="31">
        <v>261</v>
      </c>
      <c r="Y25" s="32">
        <v>8</v>
      </c>
      <c r="Z25" s="31">
        <v>232</v>
      </c>
      <c r="AA25" s="32">
        <v>9</v>
      </c>
      <c r="AB25" s="31">
        <v>261</v>
      </c>
      <c r="AC25" s="32">
        <v>8</v>
      </c>
      <c r="AD25" s="31">
        <v>232</v>
      </c>
      <c r="AE25" s="18"/>
    </row>
    <row r="26" spans="2:31" ht="23.25" customHeight="1" x14ac:dyDescent="0.2">
      <c r="B26" s="27"/>
      <c r="C26" s="85" t="s">
        <v>177</v>
      </c>
      <c r="D26" s="28">
        <f t="shared" si="1"/>
        <v>96</v>
      </c>
      <c r="E26" s="33" t="s">
        <v>34</v>
      </c>
      <c r="F26" s="30">
        <f t="shared" si="0"/>
        <v>3264</v>
      </c>
      <c r="G26" s="32">
        <v>8</v>
      </c>
      <c r="H26" s="31">
        <v>272</v>
      </c>
      <c r="I26" s="32">
        <v>8</v>
      </c>
      <c r="J26" s="31">
        <v>272</v>
      </c>
      <c r="K26" s="32">
        <v>8</v>
      </c>
      <c r="L26" s="31">
        <v>272</v>
      </c>
      <c r="M26" s="32">
        <v>8</v>
      </c>
      <c r="N26" s="31">
        <v>272</v>
      </c>
      <c r="O26" s="32">
        <v>8</v>
      </c>
      <c r="P26" s="31">
        <v>272</v>
      </c>
      <c r="Q26" s="32">
        <v>8</v>
      </c>
      <c r="R26" s="31">
        <v>272</v>
      </c>
      <c r="S26" s="32">
        <v>8</v>
      </c>
      <c r="T26" s="31">
        <v>272</v>
      </c>
      <c r="U26" s="32">
        <v>8</v>
      </c>
      <c r="V26" s="31">
        <v>272</v>
      </c>
      <c r="W26" s="32">
        <v>8</v>
      </c>
      <c r="X26" s="31">
        <v>272</v>
      </c>
      <c r="Y26" s="32">
        <v>8</v>
      </c>
      <c r="Z26" s="31">
        <v>272</v>
      </c>
      <c r="AA26" s="32">
        <v>8</v>
      </c>
      <c r="AB26" s="31">
        <v>272</v>
      </c>
      <c r="AC26" s="32">
        <v>8</v>
      </c>
      <c r="AD26" s="31">
        <v>272</v>
      </c>
      <c r="AE26" s="18"/>
    </row>
    <row r="27" spans="2:31" ht="11.25" customHeight="1" x14ac:dyDescent="0.2">
      <c r="B27" s="27"/>
      <c r="C27" s="85" t="s">
        <v>162</v>
      </c>
      <c r="D27" s="28">
        <f t="shared" si="1"/>
        <v>24</v>
      </c>
      <c r="E27" s="33" t="s">
        <v>35</v>
      </c>
      <c r="F27" s="30">
        <f t="shared" si="0"/>
        <v>360</v>
      </c>
      <c r="G27" s="32">
        <v>2</v>
      </c>
      <c r="H27" s="31">
        <v>30</v>
      </c>
      <c r="I27" s="32">
        <v>2</v>
      </c>
      <c r="J27" s="31">
        <v>30</v>
      </c>
      <c r="K27" s="32">
        <v>2</v>
      </c>
      <c r="L27" s="31">
        <v>30</v>
      </c>
      <c r="M27" s="32">
        <v>2</v>
      </c>
      <c r="N27" s="31">
        <v>30</v>
      </c>
      <c r="O27" s="32">
        <v>2</v>
      </c>
      <c r="P27" s="31">
        <v>30</v>
      </c>
      <c r="Q27" s="32">
        <v>2</v>
      </c>
      <c r="R27" s="31">
        <v>30</v>
      </c>
      <c r="S27" s="32">
        <v>2</v>
      </c>
      <c r="T27" s="31">
        <v>30</v>
      </c>
      <c r="U27" s="32">
        <v>2</v>
      </c>
      <c r="V27" s="31">
        <v>30</v>
      </c>
      <c r="W27" s="32">
        <v>2</v>
      </c>
      <c r="X27" s="31">
        <v>30</v>
      </c>
      <c r="Y27" s="32">
        <v>2</v>
      </c>
      <c r="Z27" s="31">
        <v>30</v>
      </c>
      <c r="AA27" s="32">
        <v>2</v>
      </c>
      <c r="AB27" s="31">
        <v>30</v>
      </c>
      <c r="AC27" s="32">
        <v>2</v>
      </c>
      <c r="AD27" s="31">
        <v>30</v>
      </c>
      <c r="AE27" s="18"/>
    </row>
    <row r="28" spans="2:31" ht="11.25" customHeight="1" x14ac:dyDescent="0.2">
      <c r="B28" s="27"/>
      <c r="C28" s="85" t="s">
        <v>178</v>
      </c>
      <c r="D28" s="28">
        <f t="shared" si="1"/>
        <v>5</v>
      </c>
      <c r="E28" s="33" t="s">
        <v>35</v>
      </c>
      <c r="F28" s="30">
        <f t="shared" si="0"/>
        <v>775</v>
      </c>
      <c r="G28" s="32">
        <v>1</v>
      </c>
      <c r="H28" s="31">
        <v>155</v>
      </c>
      <c r="I28" s="32">
        <v>0</v>
      </c>
      <c r="J28" s="31">
        <v>0</v>
      </c>
      <c r="K28" s="32">
        <v>1</v>
      </c>
      <c r="L28" s="31">
        <v>155</v>
      </c>
      <c r="M28" s="32">
        <v>0</v>
      </c>
      <c r="N28" s="31">
        <v>0</v>
      </c>
      <c r="O28" s="32">
        <v>0</v>
      </c>
      <c r="P28" s="31">
        <v>0</v>
      </c>
      <c r="Q28" s="32">
        <v>1</v>
      </c>
      <c r="R28" s="31">
        <v>155</v>
      </c>
      <c r="S28" s="32">
        <v>0</v>
      </c>
      <c r="T28" s="31">
        <v>0</v>
      </c>
      <c r="U28" s="32">
        <v>0</v>
      </c>
      <c r="V28" s="31">
        <v>0</v>
      </c>
      <c r="W28" s="32">
        <v>1</v>
      </c>
      <c r="X28" s="31">
        <v>155</v>
      </c>
      <c r="Y28" s="32">
        <v>0</v>
      </c>
      <c r="Z28" s="31">
        <v>0</v>
      </c>
      <c r="AA28" s="32">
        <v>0</v>
      </c>
      <c r="AB28" s="31">
        <v>0</v>
      </c>
      <c r="AC28" s="32">
        <v>1</v>
      </c>
      <c r="AD28" s="31">
        <v>155</v>
      </c>
      <c r="AE28" s="18"/>
    </row>
    <row r="29" spans="2:31" ht="25.5" customHeight="1" x14ac:dyDescent="0.2">
      <c r="B29" s="27"/>
      <c r="C29" s="85" t="s">
        <v>179</v>
      </c>
      <c r="D29" s="28">
        <f t="shared" si="1"/>
        <v>5</v>
      </c>
      <c r="E29" s="33" t="s">
        <v>35</v>
      </c>
      <c r="F29" s="30">
        <f t="shared" si="0"/>
        <v>1050</v>
      </c>
      <c r="G29" s="32">
        <v>1</v>
      </c>
      <c r="H29" s="31">
        <v>210</v>
      </c>
      <c r="I29" s="32">
        <v>0</v>
      </c>
      <c r="J29" s="31">
        <v>0</v>
      </c>
      <c r="K29" s="32">
        <v>1</v>
      </c>
      <c r="L29" s="31">
        <v>210</v>
      </c>
      <c r="M29" s="32">
        <v>0</v>
      </c>
      <c r="N29" s="31">
        <v>0</v>
      </c>
      <c r="O29" s="32">
        <v>0</v>
      </c>
      <c r="P29" s="31">
        <v>0</v>
      </c>
      <c r="Q29" s="32">
        <v>1</v>
      </c>
      <c r="R29" s="31">
        <v>210</v>
      </c>
      <c r="S29" s="32">
        <v>0</v>
      </c>
      <c r="T29" s="31">
        <v>0</v>
      </c>
      <c r="U29" s="32">
        <v>0</v>
      </c>
      <c r="V29" s="31">
        <v>0</v>
      </c>
      <c r="W29" s="32">
        <v>1</v>
      </c>
      <c r="X29" s="31">
        <v>210</v>
      </c>
      <c r="Y29" s="32">
        <v>0</v>
      </c>
      <c r="Z29" s="31">
        <v>0</v>
      </c>
      <c r="AA29" s="32">
        <v>0</v>
      </c>
      <c r="AB29" s="31">
        <v>0</v>
      </c>
      <c r="AC29" s="32">
        <v>1</v>
      </c>
      <c r="AD29" s="31">
        <v>210</v>
      </c>
      <c r="AE29" s="18"/>
    </row>
    <row r="30" spans="2:31" ht="14.25" customHeight="1" x14ac:dyDescent="0.2">
      <c r="B30" s="27"/>
      <c r="C30" s="85" t="s">
        <v>180</v>
      </c>
      <c r="D30" s="28">
        <f t="shared" si="1"/>
        <v>72</v>
      </c>
      <c r="E30" s="33" t="s">
        <v>166</v>
      </c>
      <c r="F30" s="30">
        <f t="shared" si="0"/>
        <v>11448</v>
      </c>
      <c r="G30" s="32">
        <v>6</v>
      </c>
      <c r="H30" s="31">
        <v>954</v>
      </c>
      <c r="I30" s="32">
        <v>6</v>
      </c>
      <c r="J30" s="31">
        <v>954</v>
      </c>
      <c r="K30" s="32">
        <v>6</v>
      </c>
      <c r="L30" s="31">
        <v>954</v>
      </c>
      <c r="M30" s="32">
        <v>6</v>
      </c>
      <c r="N30" s="31">
        <v>954</v>
      </c>
      <c r="O30" s="32">
        <v>6</v>
      </c>
      <c r="P30" s="31">
        <v>954</v>
      </c>
      <c r="Q30" s="32">
        <v>6</v>
      </c>
      <c r="R30" s="31">
        <v>954</v>
      </c>
      <c r="S30" s="32">
        <v>6</v>
      </c>
      <c r="T30" s="31">
        <v>954</v>
      </c>
      <c r="U30" s="32">
        <v>6</v>
      </c>
      <c r="V30" s="31">
        <v>954</v>
      </c>
      <c r="W30" s="32">
        <v>6</v>
      </c>
      <c r="X30" s="31">
        <v>954</v>
      </c>
      <c r="Y30" s="32">
        <v>6</v>
      </c>
      <c r="Z30" s="31">
        <v>954</v>
      </c>
      <c r="AA30" s="32">
        <v>6</v>
      </c>
      <c r="AB30" s="31">
        <v>954</v>
      </c>
      <c r="AC30" s="32">
        <v>6</v>
      </c>
      <c r="AD30" s="31">
        <v>954</v>
      </c>
      <c r="AE30" s="18"/>
    </row>
    <row r="31" spans="2:31" ht="14.25" customHeight="1" x14ac:dyDescent="0.2">
      <c r="B31" s="27"/>
      <c r="C31" s="85" t="s">
        <v>181</v>
      </c>
      <c r="D31" s="28">
        <f t="shared" si="1"/>
        <v>36</v>
      </c>
      <c r="E31" s="33" t="s">
        <v>166</v>
      </c>
      <c r="F31" s="30">
        <f t="shared" si="0"/>
        <v>6408</v>
      </c>
      <c r="G31" s="32">
        <v>3</v>
      </c>
      <c r="H31" s="31">
        <v>534</v>
      </c>
      <c r="I31" s="32">
        <v>3</v>
      </c>
      <c r="J31" s="31">
        <v>534</v>
      </c>
      <c r="K31" s="32">
        <v>3</v>
      </c>
      <c r="L31" s="31">
        <v>534</v>
      </c>
      <c r="M31" s="32">
        <v>3</v>
      </c>
      <c r="N31" s="31">
        <v>534</v>
      </c>
      <c r="O31" s="32">
        <v>3</v>
      </c>
      <c r="P31" s="31">
        <v>534</v>
      </c>
      <c r="Q31" s="32">
        <v>3</v>
      </c>
      <c r="R31" s="31">
        <v>534</v>
      </c>
      <c r="S31" s="32">
        <v>3</v>
      </c>
      <c r="T31" s="31">
        <v>534</v>
      </c>
      <c r="U31" s="32">
        <v>3</v>
      </c>
      <c r="V31" s="31">
        <v>534</v>
      </c>
      <c r="W31" s="32">
        <v>3</v>
      </c>
      <c r="X31" s="31">
        <v>534</v>
      </c>
      <c r="Y31" s="32">
        <v>3</v>
      </c>
      <c r="Z31" s="31">
        <v>534</v>
      </c>
      <c r="AA31" s="32">
        <v>3</v>
      </c>
      <c r="AB31" s="31">
        <v>534</v>
      </c>
      <c r="AC31" s="32">
        <v>3</v>
      </c>
      <c r="AD31" s="31">
        <v>534</v>
      </c>
      <c r="AE31" s="18"/>
    </row>
    <row r="32" spans="2:31" ht="14.25" customHeight="1" x14ac:dyDescent="0.2">
      <c r="B32" s="27"/>
      <c r="C32" s="85" t="s">
        <v>194</v>
      </c>
      <c r="D32" s="28">
        <f t="shared" si="1"/>
        <v>24</v>
      </c>
      <c r="E32" s="33" t="s">
        <v>34</v>
      </c>
      <c r="F32" s="30">
        <f t="shared" si="0"/>
        <v>5381.76</v>
      </c>
      <c r="G32" s="32">
        <v>2</v>
      </c>
      <c r="H32" s="31">
        <v>448.48</v>
      </c>
      <c r="I32" s="32">
        <v>2</v>
      </c>
      <c r="J32" s="31">
        <v>448.48</v>
      </c>
      <c r="K32" s="32">
        <v>2</v>
      </c>
      <c r="L32" s="31">
        <v>448.48</v>
      </c>
      <c r="M32" s="32">
        <v>2</v>
      </c>
      <c r="N32" s="31">
        <v>448.48</v>
      </c>
      <c r="O32" s="32">
        <v>2</v>
      </c>
      <c r="P32" s="31">
        <v>448.48</v>
      </c>
      <c r="Q32" s="32">
        <v>2</v>
      </c>
      <c r="R32" s="31">
        <v>448.48</v>
      </c>
      <c r="S32" s="32">
        <v>2</v>
      </c>
      <c r="T32" s="31">
        <v>448.48</v>
      </c>
      <c r="U32" s="32">
        <v>2</v>
      </c>
      <c r="V32" s="31">
        <v>448.48</v>
      </c>
      <c r="W32" s="32">
        <v>2</v>
      </c>
      <c r="X32" s="31">
        <v>448.48</v>
      </c>
      <c r="Y32" s="32">
        <v>2</v>
      </c>
      <c r="Z32" s="31">
        <v>448.48</v>
      </c>
      <c r="AA32" s="32">
        <v>2</v>
      </c>
      <c r="AB32" s="31">
        <v>448.48</v>
      </c>
      <c r="AC32" s="32">
        <v>2</v>
      </c>
      <c r="AD32" s="31">
        <v>448.48</v>
      </c>
      <c r="AE32" s="18"/>
    </row>
    <row r="33" spans="2:32" ht="13.5" customHeight="1" x14ac:dyDescent="0.2">
      <c r="B33" s="27"/>
      <c r="C33" s="85" t="s">
        <v>182</v>
      </c>
      <c r="D33" s="28">
        <f t="shared" si="1"/>
        <v>24</v>
      </c>
      <c r="E33" s="33" t="s">
        <v>166</v>
      </c>
      <c r="F33" s="30">
        <f t="shared" si="0"/>
        <v>3480</v>
      </c>
      <c r="G33" s="32">
        <v>2</v>
      </c>
      <c r="H33" s="31">
        <v>290</v>
      </c>
      <c r="I33" s="32">
        <v>2</v>
      </c>
      <c r="J33" s="31">
        <v>290</v>
      </c>
      <c r="K33" s="32">
        <v>2</v>
      </c>
      <c r="L33" s="31">
        <v>290</v>
      </c>
      <c r="M33" s="32">
        <v>2</v>
      </c>
      <c r="N33" s="31">
        <v>290</v>
      </c>
      <c r="O33" s="32">
        <v>2</v>
      </c>
      <c r="P33" s="31">
        <v>290</v>
      </c>
      <c r="Q33" s="32">
        <v>2</v>
      </c>
      <c r="R33" s="31">
        <v>290</v>
      </c>
      <c r="S33" s="32">
        <v>2</v>
      </c>
      <c r="T33" s="31">
        <v>290</v>
      </c>
      <c r="U33" s="32">
        <v>2</v>
      </c>
      <c r="V33" s="31">
        <v>290</v>
      </c>
      <c r="W33" s="32">
        <v>2</v>
      </c>
      <c r="X33" s="31">
        <v>290</v>
      </c>
      <c r="Y33" s="32">
        <v>2</v>
      </c>
      <c r="Z33" s="31">
        <v>290</v>
      </c>
      <c r="AA33" s="32">
        <v>2</v>
      </c>
      <c r="AB33" s="31">
        <v>290</v>
      </c>
      <c r="AC33" s="32">
        <v>2</v>
      </c>
      <c r="AD33" s="31">
        <v>290</v>
      </c>
      <c r="AE33" s="18"/>
    </row>
    <row r="34" spans="2:32" ht="12.75" customHeight="1" x14ac:dyDescent="0.2">
      <c r="B34" s="27"/>
      <c r="C34" s="85" t="s">
        <v>164</v>
      </c>
      <c r="D34" s="28">
        <f t="shared" si="1"/>
        <v>120</v>
      </c>
      <c r="E34" s="33" t="s">
        <v>35</v>
      </c>
      <c r="F34" s="30">
        <f t="shared" si="0"/>
        <v>2160</v>
      </c>
      <c r="G34" s="32">
        <v>10</v>
      </c>
      <c r="H34" s="31">
        <v>180</v>
      </c>
      <c r="I34" s="32">
        <v>10</v>
      </c>
      <c r="J34" s="31">
        <v>180</v>
      </c>
      <c r="K34" s="32">
        <v>10</v>
      </c>
      <c r="L34" s="31">
        <v>180</v>
      </c>
      <c r="M34" s="32">
        <v>10</v>
      </c>
      <c r="N34" s="31">
        <v>180</v>
      </c>
      <c r="O34" s="32">
        <v>10</v>
      </c>
      <c r="P34" s="31">
        <v>180</v>
      </c>
      <c r="Q34" s="32">
        <v>10</v>
      </c>
      <c r="R34" s="31">
        <v>180</v>
      </c>
      <c r="S34" s="32">
        <v>10</v>
      </c>
      <c r="T34" s="31">
        <v>180</v>
      </c>
      <c r="U34" s="32">
        <v>10</v>
      </c>
      <c r="V34" s="31">
        <v>180</v>
      </c>
      <c r="W34" s="32">
        <v>10</v>
      </c>
      <c r="X34" s="31">
        <v>180</v>
      </c>
      <c r="Y34" s="32">
        <v>10</v>
      </c>
      <c r="Z34" s="31">
        <v>180</v>
      </c>
      <c r="AA34" s="32">
        <v>10</v>
      </c>
      <c r="AB34" s="31">
        <v>180</v>
      </c>
      <c r="AC34" s="32">
        <v>10</v>
      </c>
      <c r="AD34" s="31">
        <v>180</v>
      </c>
      <c r="AE34" s="18"/>
    </row>
    <row r="35" spans="2:32" ht="12.75" customHeight="1" x14ac:dyDescent="0.2">
      <c r="B35" s="27"/>
      <c r="C35" s="85" t="s">
        <v>43</v>
      </c>
      <c r="D35" s="28">
        <f t="shared" si="1"/>
        <v>120</v>
      </c>
      <c r="E35" s="33" t="s">
        <v>35</v>
      </c>
      <c r="F35" s="30">
        <f t="shared" si="0"/>
        <v>2160</v>
      </c>
      <c r="G35" s="32">
        <v>10</v>
      </c>
      <c r="H35" s="31">
        <v>180</v>
      </c>
      <c r="I35" s="32">
        <v>10</v>
      </c>
      <c r="J35" s="31">
        <v>180</v>
      </c>
      <c r="K35" s="32">
        <v>10</v>
      </c>
      <c r="L35" s="31">
        <v>180</v>
      </c>
      <c r="M35" s="32">
        <v>10</v>
      </c>
      <c r="N35" s="31">
        <v>180</v>
      </c>
      <c r="O35" s="32">
        <v>10</v>
      </c>
      <c r="P35" s="31">
        <v>180</v>
      </c>
      <c r="Q35" s="32">
        <v>10</v>
      </c>
      <c r="R35" s="31">
        <v>180</v>
      </c>
      <c r="S35" s="32">
        <v>10</v>
      </c>
      <c r="T35" s="31">
        <v>180</v>
      </c>
      <c r="U35" s="32">
        <v>10</v>
      </c>
      <c r="V35" s="31">
        <v>180</v>
      </c>
      <c r="W35" s="32">
        <v>10</v>
      </c>
      <c r="X35" s="31">
        <v>180</v>
      </c>
      <c r="Y35" s="32">
        <v>10</v>
      </c>
      <c r="Z35" s="31">
        <v>180</v>
      </c>
      <c r="AA35" s="32">
        <v>10</v>
      </c>
      <c r="AB35" s="31">
        <v>180</v>
      </c>
      <c r="AC35" s="32">
        <v>10</v>
      </c>
      <c r="AD35" s="31">
        <v>180</v>
      </c>
      <c r="AE35" s="18"/>
    </row>
    <row r="36" spans="2:32" ht="12.75" customHeight="1" x14ac:dyDescent="0.2">
      <c r="B36" s="27"/>
      <c r="C36" s="85" t="s">
        <v>163</v>
      </c>
      <c r="D36" s="28">
        <f t="shared" si="1"/>
        <v>120</v>
      </c>
      <c r="E36" s="33" t="s">
        <v>35</v>
      </c>
      <c r="F36" s="30">
        <f t="shared" si="0"/>
        <v>2160</v>
      </c>
      <c r="G36" s="32">
        <v>10</v>
      </c>
      <c r="H36" s="31">
        <v>180</v>
      </c>
      <c r="I36" s="32">
        <v>10</v>
      </c>
      <c r="J36" s="31">
        <v>180</v>
      </c>
      <c r="K36" s="32">
        <v>10</v>
      </c>
      <c r="L36" s="31">
        <v>180</v>
      </c>
      <c r="M36" s="32">
        <v>10</v>
      </c>
      <c r="N36" s="31">
        <v>180</v>
      </c>
      <c r="O36" s="32">
        <v>10</v>
      </c>
      <c r="P36" s="31">
        <v>180</v>
      </c>
      <c r="Q36" s="32">
        <v>10</v>
      </c>
      <c r="R36" s="31">
        <v>180</v>
      </c>
      <c r="S36" s="32">
        <v>10</v>
      </c>
      <c r="T36" s="31">
        <v>180</v>
      </c>
      <c r="U36" s="32">
        <v>10</v>
      </c>
      <c r="V36" s="31">
        <v>180</v>
      </c>
      <c r="W36" s="32">
        <v>10</v>
      </c>
      <c r="X36" s="31">
        <v>180</v>
      </c>
      <c r="Y36" s="32">
        <v>10</v>
      </c>
      <c r="Z36" s="31">
        <v>180</v>
      </c>
      <c r="AA36" s="32">
        <v>10</v>
      </c>
      <c r="AB36" s="31">
        <v>180</v>
      </c>
      <c r="AC36" s="32">
        <v>10</v>
      </c>
      <c r="AD36" s="31">
        <v>180</v>
      </c>
      <c r="AE36" s="35"/>
      <c r="AF36" s="18"/>
    </row>
    <row r="37" spans="2:32" ht="12.75" customHeight="1" x14ac:dyDescent="0.2">
      <c r="B37" s="27"/>
      <c r="C37" s="85" t="s">
        <v>185</v>
      </c>
      <c r="D37" s="28">
        <f t="shared" si="1"/>
        <v>120</v>
      </c>
      <c r="E37" s="33" t="s">
        <v>35</v>
      </c>
      <c r="F37" s="30">
        <f t="shared" si="0"/>
        <v>2280</v>
      </c>
      <c r="G37" s="32">
        <v>10</v>
      </c>
      <c r="H37" s="31">
        <v>190</v>
      </c>
      <c r="I37" s="32">
        <v>10</v>
      </c>
      <c r="J37" s="31">
        <v>190</v>
      </c>
      <c r="K37" s="32">
        <v>10</v>
      </c>
      <c r="L37" s="31">
        <v>190</v>
      </c>
      <c r="M37" s="32">
        <v>10</v>
      </c>
      <c r="N37" s="31">
        <v>190</v>
      </c>
      <c r="O37" s="32">
        <v>10</v>
      </c>
      <c r="P37" s="31">
        <v>190</v>
      </c>
      <c r="Q37" s="32">
        <v>10</v>
      </c>
      <c r="R37" s="31">
        <v>190</v>
      </c>
      <c r="S37" s="32">
        <v>10</v>
      </c>
      <c r="T37" s="31">
        <v>190</v>
      </c>
      <c r="U37" s="32">
        <v>10</v>
      </c>
      <c r="V37" s="31">
        <v>190</v>
      </c>
      <c r="W37" s="32">
        <v>10</v>
      </c>
      <c r="X37" s="31">
        <v>190</v>
      </c>
      <c r="Y37" s="32">
        <v>10</v>
      </c>
      <c r="Z37" s="31">
        <v>190</v>
      </c>
      <c r="AA37" s="32">
        <v>10</v>
      </c>
      <c r="AB37" s="31">
        <v>190</v>
      </c>
      <c r="AC37" s="32">
        <v>10</v>
      </c>
      <c r="AD37" s="31">
        <v>190</v>
      </c>
      <c r="AE37" s="35"/>
      <c r="AF37" s="18"/>
    </row>
    <row r="38" spans="2:32" ht="13.5" customHeight="1" x14ac:dyDescent="0.2">
      <c r="B38" s="27"/>
      <c r="C38" s="85" t="s">
        <v>44</v>
      </c>
      <c r="D38" s="28">
        <f t="shared" si="1"/>
        <v>240</v>
      </c>
      <c r="E38" s="33" t="s">
        <v>166</v>
      </c>
      <c r="F38" s="30">
        <f t="shared" si="0"/>
        <v>2880</v>
      </c>
      <c r="G38" s="32">
        <v>20</v>
      </c>
      <c r="H38" s="31">
        <v>240</v>
      </c>
      <c r="I38" s="32">
        <v>20</v>
      </c>
      <c r="J38" s="31">
        <v>240</v>
      </c>
      <c r="K38" s="32">
        <v>20</v>
      </c>
      <c r="L38" s="31">
        <v>240</v>
      </c>
      <c r="M38" s="32">
        <v>20</v>
      </c>
      <c r="N38" s="31">
        <v>240</v>
      </c>
      <c r="O38" s="32">
        <v>20</v>
      </c>
      <c r="P38" s="31">
        <v>240</v>
      </c>
      <c r="Q38" s="32">
        <v>20</v>
      </c>
      <c r="R38" s="31">
        <v>240</v>
      </c>
      <c r="S38" s="32">
        <v>20</v>
      </c>
      <c r="T38" s="31">
        <v>240</v>
      </c>
      <c r="U38" s="32">
        <v>20</v>
      </c>
      <c r="V38" s="31">
        <v>240</v>
      </c>
      <c r="W38" s="32">
        <v>20</v>
      </c>
      <c r="X38" s="31">
        <v>240</v>
      </c>
      <c r="Y38" s="32">
        <v>20</v>
      </c>
      <c r="Z38" s="31">
        <v>240</v>
      </c>
      <c r="AA38" s="32">
        <v>20</v>
      </c>
      <c r="AB38" s="31">
        <v>240</v>
      </c>
      <c r="AC38" s="32">
        <v>20</v>
      </c>
      <c r="AD38" s="31">
        <v>240</v>
      </c>
      <c r="AE38" s="35"/>
      <c r="AF38" s="18"/>
    </row>
    <row r="39" spans="2:32" ht="13.5" customHeight="1" x14ac:dyDescent="0.2">
      <c r="B39" s="27"/>
      <c r="C39" s="85" t="s">
        <v>183</v>
      </c>
      <c r="D39" s="28">
        <f t="shared" si="1"/>
        <v>72</v>
      </c>
      <c r="E39" s="33" t="s">
        <v>166</v>
      </c>
      <c r="F39" s="30">
        <f t="shared" si="0"/>
        <v>1368</v>
      </c>
      <c r="G39" s="32">
        <v>6</v>
      </c>
      <c r="H39" s="31">
        <v>114</v>
      </c>
      <c r="I39" s="32">
        <v>6</v>
      </c>
      <c r="J39" s="31">
        <v>114</v>
      </c>
      <c r="K39" s="32">
        <v>6</v>
      </c>
      <c r="L39" s="31">
        <v>114</v>
      </c>
      <c r="M39" s="32">
        <v>6</v>
      </c>
      <c r="N39" s="31">
        <v>114</v>
      </c>
      <c r="O39" s="32">
        <v>6</v>
      </c>
      <c r="P39" s="31">
        <v>114</v>
      </c>
      <c r="Q39" s="32">
        <v>6</v>
      </c>
      <c r="R39" s="31">
        <v>114</v>
      </c>
      <c r="S39" s="32">
        <v>6</v>
      </c>
      <c r="T39" s="31">
        <v>114</v>
      </c>
      <c r="U39" s="32">
        <v>6</v>
      </c>
      <c r="V39" s="31">
        <v>114</v>
      </c>
      <c r="W39" s="32">
        <v>6</v>
      </c>
      <c r="X39" s="31">
        <v>114</v>
      </c>
      <c r="Y39" s="32">
        <v>6</v>
      </c>
      <c r="Z39" s="31">
        <v>114</v>
      </c>
      <c r="AA39" s="32">
        <v>6</v>
      </c>
      <c r="AB39" s="31">
        <v>114</v>
      </c>
      <c r="AC39" s="32">
        <v>6</v>
      </c>
      <c r="AD39" s="31">
        <v>114</v>
      </c>
      <c r="AE39" s="35"/>
      <c r="AF39" s="18"/>
    </row>
    <row r="40" spans="2:32" ht="13.5" customHeight="1" x14ac:dyDescent="0.2">
      <c r="B40" s="27"/>
      <c r="C40" s="85" t="s">
        <v>184</v>
      </c>
      <c r="D40" s="28">
        <f t="shared" si="1"/>
        <v>48</v>
      </c>
      <c r="E40" s="33" t="s">
        <v>166</v>
      </c>
      <c r="F40" s="30">
        <f t="shared" si="0"/>
        <v>816</v>
      </c>
      <c r="G40" s="32">
        <v>4</v>
      </c>
      <c r="H40" s="31">
        <v>68</v>
      </c>
      <c r="I40" s="32">
        <v>4</v>
      </c>
      <c r="J40" s="31">
        <v>68</v>
      </c>
      <c r="K40" s="32">
        <v>4</v>
      </c>
      <c r="L40" s="31">
        <v>68</v>
      </c>
      <c r="M40" s="32">
        <v>4</v>
      </c>
      <c r="N40" s="31">
        <v>68</v>
      </c>
      <c r="O40" s="32">
        <v>4</v>
      </c>
      <c r="P40" s="31">
        <v>68</v>
      </c>
      <c r="Q40" s="32">
        <v>4</v>
      </c>
      <c r="R40" s="31">
        <v>68</v>
      </c>
      <c r="S40" s="32">
        <v>4</v>
      </c>
      <c r="T40" s="31">
        <v>68</v>
      </c>
      <c r="U40" s="32">
        <v>4</v>
      </c>
      <c r="V40" s="31">
        <v>68</v>
      </c>
      <c r="W40" s="32">
        <v>4</v>
      </c>
      <c r="X40" s="31">
        <v>68</v>
      </c>
      <c r="Y40" s="32">
        <v>4</v>
      </c>
      <c r="Z40" s="31">
        <v>68</v>
      </c>
      <c r="AA40" s="32">
        <v>4</v>
      </c>
      <c r="AB40" s="31">
        <v>68</v>
      </c>
      <c r="AC40" s="32">
        <v>4</v>
      </c>
      <c r="AD40" s="31">
        <v>68</v>
      </c>
      <c r="AE40" s="35"/>
      <c r="AF40" s="18"/>
    </row>
    <row r="41" spans="2:32" ht="12" customHeight="1" x14ac:dyDescent="0.2">
      <c r="B41" s="27"/>
      <c r="C41" s="85" t="s">
        <v>190</v>
      </c>
      <c r="D41" s="28">
        <f t="shared" ref="D41:D48" si="2">G41+I41+K41+M41+O41+Q41+S41+U41+W41+Y41+AA41+AC41</f>
        <v>36</v>
      </c>
      <c r="E41" s="33" t="s">
        <v>35</v>
      </c>
      <c r="F41" s="30">
        <f t="shared" ref="F41:F48" si="3">SUM(H41,J41,L41,N41,P41,R41,T41,V41,X41,Z41,AB41,AD41)</f>
        <v>5997.2400000000016</v>
      </c>
      <c r="G41" s="28">
        <v>3</v>
      </c>
      <c r="H41" s="31">
        <v>499.77</v>
      </c>
      <c r="I41" s="28">
        <v>3</v>
      </c>
      <c r="J41" s="31">
        <v>499.77</v>
      </c>
      <c r="K41" s="28">
        <v>3</v>
      </c>
      <c r="L41" s="31">
        <v>499.77</v>
      </c>
      <c r="M41" s="28">
        <v>3</v>
      </c>
      <c r="N41" s="31">
        <v>499.77</v>
      </c>
      <c r="O41" s="28">
        <v>3</v>
      </c>
      <c r="P41" s="31">
        <v>499.77</v>
      </c>
      <c r="Q41" s="28">
        <v>3</v>
      </c>
      <c r="R41" s="31">
        <v>499.77</v>
      </c>
      <c r="S41" s="28">
        <v>3</v>
      </c>
      <c r="T41" s="31">
        <v>499.77</v>
      </c>
      <c r="U41" s="28">
        <v>3</v>
      </c>
      <c r="V41" s="31">
        <v>499.77</v>
      </c>
      <c r="W41" s="28">
        <v>3</v>
      </c>
      <c r="X41" s="31">
        <v>499.77</v>
      </c>
      <c r="Y41" s="28">
        <v>3</v>
      </c>
      <c r="Z41" s="31">
        <v>499.77</v>
      </c>
      <c r="AA41" s="28">
        <v>3</v>
      </c>
      <c r="AB41" s="31">
        <v>499.77</v>
      </c>
      <c r="AC41" s="28">
        <v>3</v>
      </c>
      <c r="AD41" s="31">
        <v>499.77</v>
      </c>
      <c r="AE41" s="36"/>
      <c r="AF41" s="18"/>
    </row>
    <row r="42" spans="2:32" ht="12" customHeight="1" x14ac:dyDescent="0.2">
      <c r="B42" s="27"/>
      <c r="C42" s="85" t="s">
        <v>189</v>
      </c>
      <c r="D42" s="28">
        <f t="shared" si="2"/>
        <v>48</v>
      </c>
      <c r="E42" s="33" t="s">
        <v>166</v>
      </c>
      <c r="F42" s="30">
        <f t="shared" si="3"/>
        <v>570.72</v>
      </c>
      <c r="G42" s="28">
        <v>4</v>
      </c>
      <c r="H42" s="31">
        <v>47.56</v>
      </c>
      <c r="I42" s="28">
        <v>4</v>
      </c>
      <c r="J42" s="31">
        <v>47.56</v>
      </c>
      <c r="K42" s="28">
        <v>4</v>
      </c>
      <c r="L42" s="31">
        <v>47.56</v>
      </c>
      <c r="M42" s="28">
        <v>4</v>
      </c>
      <c r="N42" s="31">
        <v>47.56</v>
      </c>
      <c r="O42" s="28">
        <v>4</v>
      </c>
      <c r="P42" s="31">
        <v>47.56</v>
      </c>
      <c r="Q42" s="28">
        <v>4</v>
      </c>
      <c r="R42" s="31">
        <v>47.56</v>
      </c>
      <c r="S42" s="28">
        <v>4</v>
      </c>
      <c r="T42" s="31">
        <v>47.56</v>
      </c>
      <c r="U42" s="28">
        <v>4</v>
      </c>
      <c r="V42" s="31">
        <v>47.56</v>
      </c>
      <c r="W42" s="28">
        <v>4</v>
      </c>
      <c r="X42" s="31">
        <v>47.56</v>
      </c>
      <c r="Y42" s="28">
        <v>4</v>
      </c>
      <c r="Z42" s="31">
        <v>47.56</v>
      </c>
      <c r="AA42" s="28">
        <v>4</v>
      </c>
      <c r="AB42" s="31">
        <v>47.56</v>
      </c>
      <c r="AC42" s="28">
        <v>4</v>
      </c>
      <c r="AD42" s="31">
        <v>47.56</v>
      </c>
      <c r="AE42" s="36"/>
      <c r="AF42" s="18"/>
    </row>
    <row r="43" spans="2:32" ht="12" customHeight="1" x14ac:dyDescent="0.2">
      <c r="B43" s="27"/>
      <c r="C43" s="85" t="s">
        <v>193</v>
      </c>
      <c r="D43" s="28">
        <f t="shared" si="2"/>
        <v>108</v>
      </c>
      <c r="E43" s="33" t="s">
        <v>166</v>
      </c>
      <c r="F43" s="30">
        <f t="shared" si="3"/>
        <v>1536.8399999999995</v>
      </c>
      <c r="G43" s="28">
        <v>9</v>
      </c>
      <c r="H43" s="31">
        <v>128.07</v>
      </c>
      <c r="I43" s="28">
        <v>9</v>
      </c>
      <c r="J43" s="31">
        <v>128.07</v>
      </c>
      <c r="K43" s="28">
        <v>9</v>
      </c>
      <c r="L43" s="31">
        <v>128.07</v>
      </c>
      <c r="M43" s="28">
        <v>9</v>
      </c>
      <c r="N43" s="31">
        <v>128.07</v>
      </c>
      <c r="O43" s="28">
        <v>9</v>
      </c>
      <c r="P43" s="31">
        <v>128.07</v>
      </c>
      <c r="Q43" s="28">
        <v>9</v>
      </c>
      <c r="R43" s="31">
        <v>128.07</v>
      </c>
      <c r="S43" s="28">
        <v>9</v>
      </c>
      <c r="T43" s="31">
        <v>128.07</v>
      </c>
      <c r="U43" s="28">
        <v>9</v>
      </c>
      <c r="V43" s="31">
        <v>128.07</v>
      </c>
      <c r="W43" s="28">
        <v>9</v>
      </c>
      <c r="X43" s="31">
        <v>128.07</v>
      </c>
      <c r="Y43" s="28">
        <v>9</v>
      </c>
      <c r="Z43" s="31">
        <v>128.07</v>
      </c>
      <c r="AA43" s="28">
        <v>9</v>
      </c>
      <c r="AB43" s="31">
        <v>128.07</v>
      </c>
      <c r="AC43" s="28">
        <v>9</v>
      </c>
      <c r="AD43" s="31">
        <v>128.07</v>
      </c>
      <c r="AE43" s="36"/>
      <c r="AF43" s="18"/>
    </row>
    <row r="44" spans="2:32" ht="12" customHeight="1" x14ac:dyDescent="0.2">
      <c r="B44" s="27"/>
      <c r="C44" s="85" t="s">
        <v>192</v>
      </c>
      <c r="D44" s="34">
        <f t="shared" si="2"/>
        <v>60</v>
      </c>
      <c r="E44" s="33" t="s">
        <v>166</v>
      </c>
      <c r="F44" s="37">
        <f t="shared" si="3"/>
        <v>853.20000000000016</v>
      </c>
      <c r="G44" s="34">
        <v>5</v>
      </c>
      <c r="H44" s="38">
        <v>71.099999999999994</v>
      </c>
      <c r="I44" s="34">
        <v>5</v>
      </c>
      <c r="J44" s="38">
        <v>71.099999999999994</v>
      </c>
      <c r="K44" s="34">
        <v>5</v>
      </c>
      <c r="L44" s="38">
        <v>71.099999999999994</v>
      </c>
      <c r="M44" s="34">
        <v>5</v>
      </c>
      <c r="N44" s="38">
        <v>71.099999999999994</v>
      </c>
      <c r="O44" s="34">
        <v>5</v>
      </c>
      <c r="P44" s="38">
        <v>71.099999999999994</v>
      </c>
      <c r="Q44" s="34">
        <v>5</v>
      </c>
      <c r="R44" s="38">
        <v>71.099999999999994</v>
      </c>
      <c r="S44" s="34">
        <v>5</v>
      </c>
      <c r="T44" s="38">
        <v>71.099999999999994</v>
      </c>
      <c r="U44" s="34">
        <v>5</v>
      </c>
      <c r="V44" s="38">
        <v>71.099999999999994</v>
      </c>
      <c r="W44" s="34">
        <v>5</v>
      </c>
      <c r="X44" s="38">
        <v>71.099999999999994</v>
      </c>
      <c r="Y44" s="34">
        <v>5</v>
      </c>
      <c r="Z44" s="38">
        <v>71.099999999999994</v>
      </c>
      <c r="AA44" s="34">
        <v>5</v>
      </c>
      <c r="AB44" s="38">
        <v>71.099999999999994</v>
      </c>
      <c r="AC44" s="34">
        <v>5</v>
      </c>
      <c r="AD44" s="38">
        <v>71.099999999999994</v>
      </c>
      <c r="AE44" s="36"/>
      <c r="AF44" s="18"/>
    </row>
    <row r="45" spans="2:32" ht="12" customHeight="1" x14ac:dyDescent="0.2">
      <c r="B45" s="27"/>
      <c r="C45" s="85" t="s">
        <v>191</v>
      </c>
      <c r="D45" s="34">
        <f t="shared" si="2"/>
        <v>60</v>
      </c>
      <c r="E45" s="33" t="s">
        <v>166</v>
      </c>
      <c r="F45" s="37">
        <f t="shared" si="3"/>
        <v>186</v>
      </c>
      <c r="G45" s="34">
        <v>5</v>
      </c>
      <c r="H45" s="38">
        <v>15.5</v>
      </c>
      <c r="I45" s="34">
        <v>5</v>
      </c>
      <c r="J45" s="38">
        <v>15.5</v>
      </c>
      <c r="K45" s="34">
        <v>5</v>
      </c>
      <c r="L45" s="38">
        <v>15.5</v>
      </c>
      <c r="M45" s="34">
        <v>5</v>
      </c>
      <c r="N45" s="38">
        <v>15.5</v>
      </c>
      <c r="O45" s="34">
        <v>5</v>
      </c>
      <c r="P45" s="38">
        <v>15.5</v>
      </c>
      <c r="Q45" s="34">
        <v>5</v>
      </c>
      <c r="R45" s="38">
        <v>15.5</v>
      </c>
      <c r="S45" s="34">
        <v>5</v>
      </c>
      <c r="T45" s="38">
        <v>15.5</v>
      </c>
      <c r="U45" s="34">
        <v>5</v>
      </c>
      <c r="V45" s="38">
        <v>15.5</v>
      </c>
      <c r="W45" s="34">
        <v>5</v>
      </c>
      <c r="X45" s="38">
        <v>15.5</v>
      </c>
      <c r="Y45" s="34">
        <v>5</v>
      </c>
      <c r="Z45" s="38">
        <v>15.5</v>
      </c>
      <c r="AA45" s="34">
        <v>5</v>
      </c>
      <c r="AB45" s="38">
        <v>15.5</v>
      </c>
      <c r="AC45" s="34">
        <v>5</v>
      </c>
      <c r="AD45" s="38">
        <v>15.5</v>
      </c>
      <c r="AE45" s="36"/>
      <c r="AF45" s="18"/>
    </row>
    <row r="46" spans="2:32" ht="12" customHeight="1" x14ac:dyDescent="0.2">
      <c r="B46" s="27"/>
      <c r="C46" s="85" t="s">
        <v>186</v>
      </c>
      <c r="D46" s="34">
        <f t="shared" si="2"/>
        <v>108</v>
      </c>
      <c r="E46" s="33" t="s">
        <v>166</v>
      </c>
      <c r="F46" s="37">
        <f t="shared" si="3"/>
        <v>615</v>
      </c>
      <c r="G46" s="34">
        <v>9</v>
      </c>
      <c r="H46" s="38">
        <v>51.25</v>
      </c>
      <c r="I46" s="34">
        <v>9</v>
      </c>
      <c r="J46" s="38">
        <v>51.25</v>
      </c>
      <c r="K46" s="34">
        <v>9</v>
      </c>
      <c r="L46" s="38">
        <v>51.25</v>
      </c>
      <c r="M46" s="34">
        <v>9</v>
      </c>
      <c r="N46" s="38">
        <v>51.25</v>
      </c>
      <c r="O46" s="34">
        <v>9</v>
      </c>
      <c r="P46" s="38">
        <v>51.25</v>
      </c>
      <c r="Q46" s="34">
        <v>9</v>
      </c>
      <c r="R46" s="38">
        <v>51.25</v>
      </c>
      <c r="S46" s="34">
        <v>9</v>
      </c>
      <c r="T46" s="38">
        <v>51.25</v>
      </c>
      <c r="U46" s="34">
        <v>9</v>
      </c>
      <c r="V46" s="38">
        <v>51.25</v>
      </c>
      <c r="W46" s="34">
        <v>9</v>
      </c>
      <c r="X46" s="38">
        <v>51.25</v>
      </c>
      <c r="Y46" s="34">
        <v>9</v>
      </c>
      <c r="Z46" s="38">
        <v>51.25</v>
      </c>
      <c r="AA46" s="34">
        <v>9</v>
      </c>
      <c r="AB46" s="38">
        <v>51.25</v>
      </c>
      <c r="AC46" s="34">
        <v>9</v>
      </c>
      <c r="AD46" s="38">
        <v>51.25</v>
      </c>
      <c r="AE46" s="36"/>
      <c r="AF46" s="18"/>
    </row>
    <row r="47" spans="2:32" ht="12" customHeight="1" x14ac:dyDescent="0.2">
      <c r="B47" s="27"/>
      <c r="C47" s="85" t="s">
        <v>187</v>
      </c>
      <c r="D47" s="34">
        <f t="shared" si="2"/>
        <v>2</v>
      </c>
      <c r="E47" s="33" t="s">
        <v>35</v>
      </c>
      <c r="F47" s="37">
        <f t="shared" si="3"/>
        <v>1279.68</v>
      </c>
      <c r="G47" s="34">
        <v>0</v>
      </c>
      <c r="H47" s="38">
        <v>0</v>
      </c>
      <c r="I47" s="34">
        <v>0</v>
      </c>
      <c r="J47" s="38">
        <v>0</v>
      </c>
      <c r="K47" s="34">
        <v>1</v>
      </c>
      <c r="L47" s="38">
        <v>639.84</v>
      </c>
      <c r="M47" s="34">
        <v>0</v>
      </c>
      <c r="N47" s="38">
        <v>0</v>
      </c>
      <c r="O47" s="34">
        <v>0</v>
      </c>
      <c r="P47" s="38">
        <v>0</v>
      </c>
      <c r="Q47" s="34">
        <v>0</v>
      </c>
      <c r="R47" s="38">
        <v>0</v>
      </c>
      <c r="S47" s="34">
        <v>1</v>
      </c>
      <c r="T47" s="38">
        <v>639.84</v>
      </c>
      <c r="U47" s="34">
        <v>0</v>
      </c>
      <c r="V47" s="38">
        <v>0</v>
      </c>
      <c r="W47" s="34">
        <v>0</v>
      </c>
      <c r="X47" s="38">
        <v>0</v>
      </c>
      <c r="Y47" s="34">
        <v>0</v>
      </c>
      <c r="Z47" s="38">
        <v>0</v>
      </c>
      <c r="AA47" s="34">
        <v>0</v>
      </c>
      <c r="AB47" s="38">
        <v>0</v>
      </c>
      <c r="AC47" s="34">
        <v>0</v>
      </c>
      <c r="AD47" s="38">
        <v>0</v>
      </c>
      <c r="AE47" s="36"/>
      <c r="AF47" s="18"/>
    </row>
    <row r="48" spans="2:32" ht="12" customHeight="1" x14ac:dyDescent="0.2">
      <c r="B48" s="27"/>
      <c r="C48" s="85" t="s">
        <v>188</v>
      </c>
      <c r="D48" s="28">
        <f t="shared" si="2"/>
        <v>2</v>
      </c>
      <c r="E48" s="33" t="s">
        <v>35</v>
      </c>
      <c r="F48" s="30">
        <f t="shared" si="3"/>
        <v>648.24</v>
      </c>
      <c r="G48" s="28">
        <v>0</v>
      </c>
      <c r="H48" s="31">
        <v>0</v>
      </c>
      <c r="I48" s="28">
        <v>0</v>
      </c>
      <c r="J48" s="31">
        <v>0</v>
      </c>
      <c r="K48" s="28">
        <v>1</v>
      </c>
      <c r="L48" s="31">
        <v>274.12</v>
      </c>
      <c r="M48" s="28">
        <v>0</v>
      </c>
      <c r="N48" s="31">
        <v>0</v>
      </c>
      <c r="O48" s="28">
        <v>0</v>
      </c>
      <c r="P48" s="31">
        <v>0</v>
      </c>
      <c r="Q48" s="28">
        <v>0</v>
      </c>
      <c r="R48" s="31">
        <v>0</v>
      </c>
      <c r="S48" s="28">
        <v>1</v>
      </c>
      <c r="T48" s="31">
        <v>374.12</v>
      </c>
      <c r="U48" s="28">
        <v>0</v>
      </c>
      <c r="V48" s="31">
        <v>0</v>
      </c>
      <c r="W48" s="28">
        <v>0</v>
      </c>
      <c r="X48" s="31">
        <v>0</v>
      </c>
      <c r="Y48" s="28">
        <v>0</v>
      </c>
      <c r="Z48" s="31">
        <v>0</v>
      </c>
      <c r="AA48" s="28">
        <v>0</v>
      </c>
      <c r="AB48" s="31">
        <v>0</v>
      </c>
      <c r="AC48" s="28">
        <v>0</v>
      </c>
      <c r="AD48" s="31">
        <v>0</v>
      </c>
      <c r="AE48" s="36"/>
      <c r="AF48" s="18"/>
    </row>
    <row r="49" spans="2:32" ht="12" customHeight="1" x14ac:dyDescent="0.2">
      <c r="B49" s="24">
        <v>212</v>
      </c>
      <c r="C49" s="20" t="s">
        <v>267</v>
      </c>
      <c r="D49" s="34"/>
      <c r="E49" s="19"/>
      <c r="F49" s="40">
        <f>SUM(F50)</f>
        <v>620</v>
      </c>
      <c r="G49" s="41"/>
      <c r="H49" s="40">
        <f>SUM(H50)</f>
        <v>0</v>
      </c>
      <c r="I49" s="25"/>
      <c r="J49" s="40">
        <f>SUM(J50)</f>
        <v>0</v>
      </c>
      <c r="K49" s="42"/>
      <c r="L49" s="40">
        <f>SUM(L50)</f>
        <v>0</v>
      </c>
      <c r="M49" s="42"/>
      <c r="N49" s="40">
        <f>SUM(N50)</f>
        <v>0</v>
      </c>
      <c r="O49" s="41"/>
      <c r="P49" s="40">
        <f>SUM(P50)</f>
        <v>310</v>
      </c>
      <c r="Q49" s="41"/>
      <c r="R49" s="40">
        <f>SUM(R50)</f>
        <v>0</v>
      </c>
      <c r="S49" s="41"/>
      <c r="T49" s="40">
        <f>SUM(T50)</f>
        <v>0</v>
      </c>
      <c r="U49" s="41"/>
      <c r="V49" s="40">
        <f>SUM(V50)</f>
        <v>0</v>
      </c>
      <c r="W49" s="41"/>
      <c r="X49" s="40">
        <f>SUM(X50)</f>
        <v>0</v>
      </c>
      <c r="Y49" s="41"/>
      <c r="Z49" s="40">
        <f>SUM(Z50)</f>
        <v>0</v>
      </c>
      <c r="AA49" s="41"/>
      <c r="AB49" s="40">
        <f>SUM(AB50)</f>
        <v>310</v>
      </c>
      <c r="AC49" s="28"/>
      <c r="AD49" s="40">
        <f>SUM(AD50)</f>
        <v>0</v>
      </c>
      <c r="AE49" s="36"/>
      <c r="AF49" s="18"/>
    </row>
    <row r="50" spans="2:32" ht="12" customHeight="1" x14ac:dyDescent="0.2">
      <c r="B50" s="24"/>
      <c r="C50" s="85" t="s">
        <v>268</v>
      </c>
      <c r="D50" s="34">
        <f t="shared" ref="D50" si="4">G50+I50+K50+M50+O50+Q50+S50+U50+W50+Y50+AA50+AC50</f>
        <v>2</v>
      </c>
      <c r="E50" s="33" t="s">
        <v>35</v>
      </c>
      <c r="F50" s="37">
        <f t="shared" ref="F50" si="5">SUM(H50,J50,L50,N50,P50,R50,T50,V50,X50,Z50,AB50,AD50)</f>
        <v>620</v>
      </c>
      <c r="G50" s="44">
        <v>0</v>
      </c>
      <c r="H50" s="38">
        <v>0</v>
      </c>
      <c r="I50" s="44">
        <v>0</v>
      </c>
      <c r="J50" s="38">
        <v>0</v>
      </c>
      <c r="K50" s="44">
        <v>0</v>
      </c>
      <c r="L50" s="38">
        <v>0</v>
      </c>
      <c r="M50" s="44">
        <v>0</v>
      </c>
      <c r="N50" s="38">
        <v>0</v>
      </c>
      <c r="O50" s="44">
        <v>1</v>
      </c>
      <c r="P50" s="38">
        <v>310</v>
      </c>
      <c r="Q50" s="44">
        <v>0</v>
      </c>
      <c r="R50" s="38">
        <v>0</v>
      </c>
      <c r="S50" s="44">
        <v>0</v>
      </c>
      <c r="T50" s="38">
        <v>0</v>
      </c>
      <c r="U50" s="44">
        <v>0</v>
      </c>
      <c r="V50" s="38">
        <v>0</v>
      </c>
      <c r="W50" s="44">
        <v>0</v>
      </c>
      <c r="X50" s="38">
        <v>0</v>
      </c>
      <c r="Y50" s="44">
        <v>0</v>
      </c>
      <c r="Z50" s="38">
        <v>0</v>
      </c>
      <c r="AA50" s="44">
        <v>1</v>
      </c>
      <c r="AB50" s="38">
        <v>310</v>
      </c>
      <c r="AC50" s="28">
        <v>0</v>
      </c>
      <c r="AD50" s="31">
        <v>0</v>
      </c>
      <c r="AE50" s="36"/>
      <c r="AF50" s="18"/>
    </row>
    <row r="51" spans="2:32" ht="15" customHeight="1" x14ac:dyDescent="0.2">
      <c r="B51" s="24">
        <v>213</v>
      </c>
      <c r="C51" s="20" t="s">
        <v>45</v>
      </c>
      <c r="D51" s="34"/>
      <c r="E51" s="19"/>
      <c r="F51" s="40">
        <f>SUM(F52)</f>
        <v>112.5</v>
      </c>
      <c r="G51" s="41"/>
      <c r="H51" s="40">
        <f>SUM(H52)</f>
        <v>0</v>
      </c>
      <c r="I51" s="25"/>
      <c r="J51" s="40">
        <f>SUM(J52)</f>
        <v>0</v>
      </c>
      <c r="K51" s="42"/>
      <c r="L51" s="40">
        <f>SUM(L52)</f>
        <v>0</v>
      </c>
      <c r="M51" s="42"/>
      <c r="N51" s="40">
        <f>SUM(N52)</f>
        <v>0</v>
      </c>
      <c r="O51" s="41"/>
      <c r="P51" s="40">
        <f>SUM(P52)</f>
        <v>0</v>
      </c>
      <c r="Q51" s="41"/>
      <c r="R51" s="40">
        <f>SUM(R52)</f>
        <v>112.5</v>
      </c>
      <c r="S51" s="41"/>
      <c r="T51" s="40">
        <f>SUM(T52)</f>
        <v>0</v>
      </c>
      <c r="U51" s="41"/>
      <c r="V51" s="40">
        <f>SUM(V52)</f>
        <v>0</v>
      </c>
      <c r="W51" s="41"/>
      <c r="X51" s="40">
        <f>SUM(X52)</f>
        <v>0</v>
      </c>
      <c r="Y51" s="41"/>
      <c r="Z51" s="40">
        <f>SUM(Z52)</f>
        <v>0</v>
      </c>
      <c r="AA51" s="41"/>
      <c r="AB51" s="40">
        <f>SUM(AB52)</f>
        <v>0</v>
      </c>
      <c r="AC51" s="41"/>
      <c r="AD51" s="40">
        <f>SUM(AD52)</f>
        <v>0</v>
      </c>
      <c r="AE51" s="18"/>
    </row>
    <row r="52" spans="2:32" ht="12.75" customHeight="1" x14ac:dyDescent="0.2">
      <c r="B52" s="24"/>
      <c r="C52" s="85" t="s">
        <v>46</v>
      </c>
      <c r="D52" s="34">
        <f t="shared" si="1"/>
        <v>1</v>
      </c>
      <c r="E52" s="33" t="s">
        <v>35</v>
      </c>
      <c r="F52" s="37">
        <f t="shared" si="0"/>
        <v>112.5</v>
      </c>
      <c r="G52" s="44">
        <v>0</v>
      </c>
      <c r="H52" s="38">
        <v>0</v>
      </c>
      <c r="I52" s="44">
        <v>0</v>
      </c>
      <c r="J52" s="38">
        <v>0</v>
      </c>
      <c r="K52" s="44">
        <v>0</v>
      </c>
      <c r="L52" s="38">
        <v>0</v>
      </c>
      <c r="M52" s="44">
        <v>0</v>
      </c>
      <c r="N52" s="38">
        <v>0</v>
      </c>
      <c r="O52" s="44">
        <v>0</v>
      </c>
      <c r="P52" s="38">
        <v>0</v>
      </c>
      <c r="Q52" s="44">
        <v>1</v>
      </c>
      <c r="R52" s="38">
        <v>112.5</v>
      </c>
      <c r="S52" s="44">
        <v>0</v>
      </c>
      <c r="T52" s="38">
        <v>0</v>
      </c>
      <c r="U52" s="44">
        <v>0</v>
      </c>
      <c r="V52" s="38">
        <v>0</v>
      </c>
      <c r="W52" s="44">
        <v>0</v>
      </c>
      <c r="X52" s="38">
        <v>0</v>
      </c>
      <c r="Y52" s="44">
        <v>0</v>
      </c>
      <c r="Z52" s="38">
        <v>0</v>
      </c>
      <c r="AA52" s="44">
        <v>0</v>
      </c>
      <c r="AB52" s="38">
        <v>0</v>
      </c>
      <c r="AC52" s="44">
        <v>0</v>
      </c>
      <c r="AD52" s="38">
        <v>0</v>
      </c>
      <c r="AE52" s="18"/>
    </row>
    <row r="53" spans="2:32" ht="35.25" customHeight="1" x14ac:dyDescent="0.2">
      <c r="B53" s="24">
        <v>214</v>
      </c>
      <c r="C53" s="20" t="s">
        <v>47</v>
      </c>
      <c r="D53" s="34"/>
      <c r="E53" s="96"/>
      <c r="F53" s="40">
        <f>SUM(F54:F62)</f>
        <v>222332.89000000007</v>
      </c>
      <c r="G53" s="41"/>
      <c r="H53" s="40">
        <f>SUM(H54:H62)</f>
        <v>23869.369999999995</v>
      </c>
      <c r="I53" s="42"/>
      <c r="J53" s="40">
        <f>SUM(J54:J62)</f>
        <v>2205.52</v>
      </c>
      <c r="K53" s="42"/>
      <c r="L53" s="40">
        <f>SUM(L54:L62)</f>
        <v>4247.7700000000004</v>
      </c>
      <c r="M53" s="42"/>
      <c r="N53" s="40">
        <f>SUM(N54:N62)</f>
        <v>23869.369999999995</v>
      </c>
      <c r="O53" s="42"/>
      <c r="P53" s="40">
        <f>SUM(P54:P62)</f>
        <v>4247.7700000000004</v>
      </c>
      <c r="Q53" s="42"/>
      <c r="R53" s="40">
        <f>SUM(R54:R62)</f>
        <v>2205.52</v>
      </c>
      <c r="S53" s="42"/>
      <c r="T53" s="40">
        <f>SUM(T54:T62)</f>
        <v>122869.37000000001</v>
      </c>
      <c r="U53" s="42"/>
      <c r="V53" s="40">
        <f>SUM(V54:V62)</f>
        <v>4247.7700000000004</v>
      </c>
      <c r="W53" s="42"/>
      <c r="X53" s="40">
        <f>SUM(X54:X62)</f>
        <v>4247.7700000000004</v>
      </c>
      <c r="Y53" s="42"/>
      <c r="Z53" s="40">
        <f>SUM(Z54:Z62)</f>
        <v>13328.169999999998</v>
      </c>
      <c r="AA53" s="42"/>
      <c r="AB53" s="40">
        <f>SUM(AB54:AB62)</f>
        <v>14788.970000000001</v>
      </c>
      <c r="AC53" s="42"/>
      <c r="AD53" s="40">
        <f>SUM(AD54:AD62)</f>
        <v>2205.52</v>
      </c>
      <c r="AE53" s="18"/>
    </row>
    <row r="54" spans="2:32" ht="23.25" customHeight="1" x14ac:dyDescent="0.2">
      <c r="B54" s="24"/>
      <c r="C54" s="85" t="s">
        <v>195</v>
      </c>
      <c r="D54" s="28">
        <f t="shared" si="1"/>
        <v>12</v>
      </c>
      <c r="E54" s="33" t="s">
        <v>35</v>
      </c>
      <c r="F54" s="37">
        <f t="shared" si="0"/>
        <v>26466.240000000002</v>
      </c>
      <c r="G54" s="44">
        <v>1</v>
      </c>
      <c r="H54" s="56">
        <v>2205.52</v>
      </c>
      <c r="I54" s="44">
        <v>1</v>
      </c>
      <c r="J54" s="56">
        <v>2205.52</v>
      </c>
      <c r="K54" s="44">
        <v>1</v>
      </c>
      <c r="L54" s="56">
        <v>2205.52</v>
      </c>
      <c r="M54" s="44">
        <v>1</v>
      </c>
      <c r="N54" s="56">
        <v>2205.52</v>
      </c>
      <c r="O54" s="44">
        <v>1</v>
      </c>
      <c r="P54" s="56">
        <v>2205.52</v>
      </c>
      <c r="Q54" s="44">
        <v>1</v>
      </c>
      <c r="R54" s="56">
        <v>2205.52</v>
      </c>
      <c r="S54" s="44">
        <v>1</v>
      </c>
      <c r="T54" s="56">
        <v>2205.52</v>
      </c>
      <c r="U54" s="44">
        <v>1</v>
      </c>
      <c r="V54" s="56">
        <v>2205.52</v>
      </c>
      <c r="W54" s="44">
        <v>1</v>
      </c>
      <c r="X54" s="56">
        <v>2205.52</v>
      </c>
      <c r="Y54" s="44">
        <v>1</v>
      </c>
      <c r="Z54" s="56">
        <v>2205.52</v>
      </c>
      <c r="AA54" s="44">
        <v>1</v>
      </c>
      <c r="AB54" s="56">
        <v>2205.52</v>
      </c>
      <c r="AC54" s="44">
        <v>1</v>
      </c>
      <c r="AD54" s="56">
        <v>2205.52</v>
      </c>
      <c r="AE54" s="18"/>
    </row>
    <row r="55" spans="2:32" ht="23.25" customHeight="1" x14ac:dyDescent="0.2">
      <c r="B55" s="24"/>
      <c r="C55" s="85" t="s">
        <v>196</v>
      </c>
      <c r="D55" s="28">
        <f t="shared" si="1"/>
        <v>4</v>
      </c>
      <c r="E55" s="33" t="s">
        <v>35</v>
      </c>
      <c r="F55" s="37">
        <f t="shared" si="0"/>
        <v>45107.200000000004</v>
      </c>
      <c r="G55" s="44">
        <v>1</v>
      </c>
      <c r="H55" s="56">
        <v>3026.8</v>
      </c>
      <c r="I55" s="44">
        <v>0</v>
      </c>
      <c r="J55" s="56">
        <v>0</v>
      </c>
      <c r="K55" s="44">
        <v>0</v>
      </c>
      <c r="L55" s="56">
        <v>0</v>
      </c>
      <c r="M55" s="44">
        <v>1</v>
      </c>
      <c r="N55" s="56">
        <v>3026.8</v>
      </c>
      <c r="O55" s="44">
        <v>0</v>
      </c>
      <c r="P55" s="56">
        <v>0</v>
      </c>
      <c r="Q55" s="44">
        <v>0</v>
      </c>
      <c r="R55" s="56">
        <v>0</v>
      </c>
      <c r="S55" s="44">
        <v>1</v>
      </c>
      <c r="T55" s="56">
        <v>36026.800000000003</v>
      </c>
      <c r="U55" s="44">
        <v>0</v>
      </c>
      <c r="V55" s="56">
        <v>0</v>
      </c>
      <c r="W55" s="44">
        <v>0</v>
      </c>
      <c r="X55" s="56">
        <v>0</v>
      </c>
      <c r="Y55" s="44">
        <v>1</v>
      </c>
      <c r="Z55" s="56">
        <v>3026.8</v>
      </c>
      <c r="AA55" s="44">
        <v>0</v>
      </c>
      <c r="AB55" s="56">
        <v>0</v>
      </c>
      <c r="AC55" s="44">
        <v>0</v>
      </c>
      <c r="AD55" s="56">
        <v>0</v>
      </c>
      <c r="AE55" s="18"/>
    </row>
    <row r="56" spans="2:32" ht="13.5" customHeight="1" x14ac:dyDescent="0.2">
      <c r="B56" s="24"/>
      <c r="C56" s="85" t="s">
        <v>197</v>
      </c>
      <c r="D56" s="28">
        <f t="shared" si="1"/>
        <v>4</v>
      </c>
      <c r="E56" s="33" t="s">
        <v>35</v>
      </c>
      <c r="F56" s="37">
        <f t="shared" si="0"/>
        <v>45107.200000000004</v>
      </c>
      <c r="G56" s="44">
        <v>1</v>
      </c>
      <c r="H56" s="56">
        <v>3026.8</v>
      </c>
      <c r="I56" s="44">
        <v>0</v>
      </c>
      <c r="J56" s="56">
        <v>0</v>
      </c>
      <c r="K56" s="44">
        <v>0</v>
      </c>
      <c r="L56" s="56">
        <v>0</v>
      </c>
      <c r="M56" s="44">
        <v>1</v>
      </c>
      <c r="N56" s="56">
        <v>3026.8</v>
      </c>
      <c r="O56" s="44">
        <v>0</v>
      </c>
      <c r="P56" s="56">
        <v>0</v>
      </c>
      <c r="Q56" s="44">
        <v>0</v>
      </c>
      <c r="R56" s="56">
        <v>0</v>
      </c>
      <c r="S56" s="44">
        <v>1</v>
      </c>
      <c r="T56" s="56">
        <v>36026.800000000003</v>
      </c>
      <c r="U56" s="44">
        <v>0</v>
      </c>
      <c r="V56" s="56">
        <v>0</v>
      </c>
      <c r="W56" s="44">
        <v>0</v>
      </c>
      <c r="X56" s="56">
        <v>0</v>
      </c>
      <c r="Y56" s="44">
        <v>1</v>
      </c>
      <c r="Z56" s="56">
        <v>3026.8</v>
      </c>
      <c r="AA56" s="44">
        <v>0</v>
      </c>
      <c r="AB56" s="56">
        <v>0</v>
      </c>
      <c r="AC56" s="44">
        <v>0</v>
      </c>
      <c r="AD56" s="56">
        <v>0</v>
      </c>
      <c r="AE56" s="18"/>
    </row>
    <row r="57" spans="2:32" ht="23.25" customHeight="1" x14ac:dyDescent="0.2">
      <c r="B57" s="24"/>
      <c r="C57" s="85" t="s">
        <v>198</v>
      </c>
      <c r="D57" s="28">
        <f t="shared" si="1"/>
        <v>4</v>
      </c>
      <c r="E57" s="33" t="s">
        <v>35</v>
      </c>
      <c r="F57" s="37">
        <f t="shared" si="0"/>
        <v>45107.200000000004</v>
      </c>
      <c r="G57" s="44">
        <v>1</v>
      </c>
      <c r="H57" s="56">
        <v>3026.8</v>
      </c>
      <c r="I57" s="44">
        <v>0</v>
      </c>
      <c r="J57" s="56">
        <v>0</v>
      </c>
      <c r="K57" s="44">
        <v>0</v>
      </c>
      <c r="L57" s="56">
        <v>0</v>
      </c>
      <c r="M57" s="44">
        <v>1</v>
      </c>
      <c r="N57" s="56">
        <v>3026.8</v>
      </c>
      <c r="O57" s="44">
        <v>0</v>
      </c>
      <c r="P57" s="56">
        <v>0</v>
      </c>
      <c r="Q57" s="44">
        <v>0</v>
      </c>
      <c r="R57" s="56">
        <v>0</v>
      </c>
      <c r="S57" s="44">
        <v>1</v>
      </c>
      <c r="T57" s="56">
        <v>36026.800000000003</v>
      </c>
      <c r="U57" s="44">
        <v>0</v>
      </c>
      <c r="V57" s="56">
        <v>0</v>
      </c>
      <c r="W57" s="44">
        <v>0</v>
      </c>
      <c r="X57" s="56">
        <v>0</v>
      </c>
      <c r="Y57" s="44">
        <v>1</v>
      </c>
      <c r="Z57" s="56">
        <v>3026.8</v>
      </c>
      <c r="AA57" s="44">
        <v>0</v>
      </c>
      <c r="AB57" s="56">
        <v>0</v>
      </c>
      <c r="AC57" s="44">
        <v>0</v>
      </c>
      <c r="AD57" s="56">
        <v>0</v>
      </c>
      <c r="AE57" s="18"/>
    </row>
    <row r="58" spans="2:32" ht="23.25" customHeight="1" x14ac:dyDescent="0.2">
      <c r="B58" s="24"/>
      <c r="C58" s="85" t="s">
        <v>199</v>
      </c>
      <c r="D58" s="28">
        <f t="shared" si="1"/>
        <v>10</v>
      </c>
      <c r="E58" s="33" t="s">
        <v>35</v>
      </c>
      <c r="F58" s="37">
        <f t="shared" si="0"/>
        <v>18380.25</v>
      </c>
      <c r="G58" s="44">
        <v>1</v>
      </c>
      <c r="H58" s="56">
        <v>2042.25</v>
      </c>
      <c r="I58" s="44">
        <v>0</v>
      </c>
      <c r="J58" s="56">
        <v>0</v>
      </c>
      <c r="K58" s="44">
        <v>1</v>
      </c>
      <c r="L58" s="56">
        <v>2042.25</v>
      </c>
      <c r="M58" s="44">
        <v>1</v>
      </c>
      <c r="N58" s="56">
        <v>2042.25</v>
      </c>
      <c r="O58" s="44">
        <v>1</v>
      </c>
      <c r="P58" s="56">
        <v>2042.25</v>
      </c>
      <c r="Q58" s="44">
        <v>0</v>
      </c>
      <c r="R58" s="56">
        <v>0</v>
      </c>
      <c r="S58" s="44">
        <v>1</v>
      </c>
      <c r="T58" s="56">
        <v>2042.25</v>
      </c>
      <c r="U58" s="44">
        <v>1</v>
      </c>
      <c r="V58" s="56">
        <v>2042.25</v>
      </c>
      <c r="W58" s="44">
        <v>1</v>
      </c>
      <c r="X58" s="56">
        <v>2042.25</v>
      </c>
      <c r="Y58" s="44">
        <v>2</v>
      </c>
      <c r="Z58" s="56">
        <v>2042.25</v>
      </c>
      <c r="AA58" s="44">
        <v>1</v>
      </c>
      <c r="AB58" s="56">
        <v>2042.25</v>
      </c>
      <c r="AC58" s="44">
        <v>0</v>
      </c>
      <c r="AD58" s="56">
        <v>0</v>
      </c>
      <c r="AE58" s="18"/>
    </row>
    <row r="59" spans="2:32" ht="24" customHeight="1" x14ac:dyDescent="0.2">
      <c r="B59" s="24"/>
      <c r="C59" s="85" t="s">
        <v>200</v>
      </c>
      <c r="D59" s="28">
        <f t="shared" si="1"/>
        <v>4</v>
      </c>
      <c r="E59" s="33" t="s">
        <v>35</v>
      </c>
      <c r="F59" s="37">
        <f t="shared" si="0"/>
        <v>10541.2</v>
      </c>
      <c r="G59" s="44">
        <v>1</v>
      </c>
      <c r="H59" s="56">
        <v>2635.3</v>
      </c>
      <c r="I59" s="44">
        <v>0</v>
      </c>
      <c r="J59" s="56">
        <v>0</v>
      </c>
      <c r="K59" s="44">
        <v>0</v>
      </c>
      <c r="L59" s="56">
        <v>0</v>
      </c>
      <c r="M59" s="44">
        <v>1</v>
      </c>
      <c r="N59" s="56">
        <v>2635.3</v>
      </c>
      <c r="O59" s="44">
        <v>0</v>
      </c>
      <c r="P59" s="56">
        <v>0</v>
      </c>
      <c r="Q59" s="44">
        <v>0</v>
      </c>
      <c r="R59" s="56">
        <v>0</v>
      </c>
      <c r="S59" s="44">
        <v>1</v>
      </c>
      <c r="T59" s="56">
        <v>2635.3</v>
      </c>
      <c r="U59" s="44">
        <v>0</v>
      </c>
      <c r="V59" s="56">
        <v>0</v>
      </c>
      <c r="W59" s="44">
        <v>0</v>
      </c>
      <c r="X59" s="56">
        <v>0</v>
      </c>
      <c r="Y59" s="44">
        <v>0</v>
      </c>
      <c r="Z59" s="56">
        <v>0</v>
      </c>
      <c r="AA59" s="44">
        <v>1</v>
      </c>
      <c r="AB59" s="56">
        <v>2635.3</v>
      </c>
      <c r="AC59" s="44">
        <v>0</v>
      </c>
      <c r="AD59" s="56">
        <v>0</v>
      </c>
      <c r="AE59" s="18"/>
    </row>
    <row r="60" spans="2:32" ht="15.75" customHeight="1" x14ac:dyDescent="0.2">
      <c r="B60" s="24"/>
      <c r="C60" s="85" t="s">
        <v>201</v>
      </c>
      <c r="D60" s="28">
        <f t="shared" si="1"/>
        <v>4</v>
      </c>
      <c r="E60" s="33" t="s">
        <v>35</v>
      </c>
      <c r="F60" s="37">
        <f t="shared" si="0"/>
        <v>10541.2</v>
      </c>
      <c r="G60" s="44">
        <v>1</v>
      </c>
      <c r="H60" s="56">
        <v>2635.3</v>
      </c>
      <c r="I60" s="44">
        <v>0</v>
      </c>
      <c r="J60" s="56">
        <v>0</v>
      </c>
      <c r="K60" s="44">
        <v>0</v>
      </c>
      <c r="L60" s="56">
        <v>0</v>
      </c>
      <c r="M60" s="44">
        <v>1</v>
      </c>
      <c r="N60" s="56">
        <v>2635.3</v>
      </c>
      <c r="O60" s="44">
        <v>0</v>
      </c>
      <c r="P60" s="56">
        <v>0</v>
      </c>
      <c r="Q60" s="44">
        <v>0</v>
      </c>
      <c r="R60" s="56">
        <v>0</v>
      </c>
      <c r="S60" s="44">
        <v>1</v>
      </c>
      <c r="T60" s="56">
        <v>2635.3</v>
      </c>
      <c r="U60" s="44">
        <v>0</v>
      </c>
      <c r="V60" s="56">
        <v>0</v>
      </c>
      <c r="W60" s="44">
        <v>0</v>
      </c>
      <c r="X60" s="56">
        <v>0</v>
      </c>
      <c r="Y60" s="44">
        <v>0</v>
      </c>
      <c r="Z60" s="56">
        <v>0</v>
      </c>
      <c r="AA60" s="44">
        <v>1</v>
      </c>
      <c r="AB60" s="56">
        <v>2635.3</v>
      </c>
      <c r="AC60" s="44">
        <v>0</v>
      </c>
      <c r="AD60" s="56">
        <v>0</v>
      </c>
      <c r="AE60" s="18"/>
    </row>
    <row r="61" spans="2:32" ht="22.5" customHeight="1" x14ac:dyDescent="0.2">
      <c r="B61" s="24"/>
      <c r="C61" s="85" t="s">
        <v>202</v>
      </c>
      <c r="D61" s="28">
        <f t="shared" si="1"/>
        <v>4</v>
      </c>
      <c r="E61" s="33" t="s">
        <v>35</v>
      </c>
      <c r="F61" s="37">
        <f t="shared" si="0"/>
        <v>10541.2</v>
      </c>
      <c r="G61" s="44">
        <v>1</v>
      </c>
      <c r="H61" s="56">
        <v>2635.3</v>
      </c>
      <c r="I61" s="44">
        <v>0</v>
      </c>
      <c r="J61" s="56">
        <v>0</v>
      </c>
      <c r="K61" s="44">
        <v>0</v>
      </c>
      <c r="L61" s="56">
        <v>0</v>
      </c>
      <c r="M61" s="44">
        <v>1</v>
      </c>
      <c r="N61" s="56">
        <v>2635.3</v>
      </c>
      <c r="O61" s="44">
        <v>0</v>
      </c>
      <c r="P61" s="56">
        <v>0</v>
      </c>
      <c r="Q61" s="44">
        <v>0</v>
      </c>
      <c r="R61" s="56">
        <v>0</v>
      </c>
      <c r="S61" s="44">
        <v>1</v>
      </c>
      <c r="T61" s="56">
        <v>2635.3</v>
      </c>
      <c r="U61" s="44">
        <v>0</v>
      </c>
      <c r="V61" s="56">
        <v>0</v>
      </c>
      <c r="W61" s="44">
        <v>0</v>
      </c>
      <c r="X61" s="56">
        <v>0</v>
      </c>
      <c r="Y61" s="44">
        <v>0</v>
      </c>
      <c r="Z61" s="56">
        <v>0</v>
      </c>
      <c r="AA61" s="44">
        <v>1</v>
      </c>
      <c r="AB61" s="56">
        <v>2635.3</v>
      </c>
      <c r="AC61" s="44">
        <v>0</v>
      </c>
      <c r="AD61" s="56">
        <v>0</v>
      </c>
      <c r="AE61" s="18"/>
    </row>
    <row r="62" spans="2:32" ht="22.5" customHeight="1" x14ac:dyDescent="0.2">
      <c r="B62" s="24"/>
      <c r="C62" s="85" t="s">
        <v>203</v>
      </c>
      <c r="D62" s="28">
        <f t="shared" si="1"/>
        <v>4</v>
      </c>
      <c r="E62" s="33" t="s">
        <v>35</v>
      </c>
      <c r="F62" s="37">
        <f t="shared" si="0"/>
        <v>10541.2</v>
      </c>
      <c r="G62" s="44">
        <v>1</v>
      </c>
      <c r="H62" s="56">
        <v>2635.3</v>
      </c>
      <c r="I62" s="44">
        <v>0</v>
      </c>
      <c r="J62" s="56">
        <v>0</v>
      </c>
      <c r="K62" s="44">
        <v>0</v>
      </c>
      <c r="L62" s="56">
        <v>0</v>
      </c>
      <c r="M62" s="44">
        <v>1</v>
      </c>
      <c r="N62" s="56">
        <v>2635.3</v>
      </c>
      <c r="O62" s="44">
        <v>0</v>
      </c>
      <c r="P62" s="56">
        <v>0</v>
      </c>
      <c r="Q62" s="44">
        <v>0</v>
      </c>
      <c r="R62" s="56">
        <v>0</v>
      </c>
      <c r="S62" s="44">
        <v>1</v>
      </c>
      <c r="T62" s="56">
        <v>2635.3</v>
      </c>
      <c r="U62" s="44">
        <v>0</v>
      </c>
      <c r="V62" s="56">
        <v>0</v>
      </c>
      <c r="W62" s="44">
        <v>0</v>
      </c>
      <c r="X62" s="56">
        <v>0</v>
      </c>
      <c r="Y62" s="44">
        <v>0</v>
      </c>
      <c r="Z62" s="56">
        <v>0</v>
      </c>
      <c r="AA62" s="44">
        <v>1</v>
      </c>
      <c r="AB62" s="56">
        <v>2635.3</v>
      </c>
      <c r="AC62" s="44">
        <v>0</v>
      </c>
      <c r="AD62" s="56">
        <v>0</v>
      </c>
      <c r="AE62" s="18"/>
    </row>
    <row r="63" spans="2:32" ht="15.75" customHeight="1" x14ac:dyDescent="0.2">
      <c r="B63" s="24">
        <v>215</v>
      </c>
      <c r="C63" s="20" t="s">
        <v>48</v>
      </c>
      <c r="D63" s="34"/>
      <c r="E63" s="19"/>
      <c r="F63" s="25">
        <f>SUM(F64:F64)</f>
        <v>6372</v>
      </c>
      <c r="G63" s="41" t="s">
        <v>49</v>
      </c>
      <c r="H63" s="25">
        <f>SUM(H64:H64)</f>
        <v>531</v>
      </c>
      <c r="I63" s="42"/>
      <c r="J63" s="25">
        <f>SUM(J64:J64)</f>
        <v>531</v>
      </c>
      <c r="K63" s="42"/>
      <c r="L63" s="25">
        <f>SUM(L64:L64)</f>
        <v>531</v>
      </c>
      <c r="M63" s="42"/>
      <c r="N63" s="25">
        <f>SUM(N64:N64)</f>
        <v>531</v>
      </c>
      <c r="O63" s="42"/>
      <c r="P63" s="25">
        <f>SUM(P64:P64)</f>
        <v>531</v>
      </c>
      <c r="Q63" s="42"/>
      <c r="R63" s="25">
        <f>SUM(R64:R64)</f>
        <v>531</v>
      </c>
      <c r="S63" s="42"/>
      <c r="T63" s="25">
        <f>SUM(T64:T64)</f>
        <v>531</v>
      </c>
      <c r="U63" s="42"/>
      <c r="V63" s="25">
        <f>SUM(V64:V64)</f>
        <v>531</v>
      </c>
      <c r="W63" s="42"/>
      <c r="X63" s="25">
        <f>SUM(X64:X64)</f>
        <v>531</v>
      </c>
      <c r="Y63" s="42"/>
      <c r="Z63" s="25">
        <f>SUM(Z64:Z64)</f>
        <v>531</v>
      </c>
      <c r="AA63" s="42"/>
      <c r="AB63" s="25">
        <f>SUM(AB64:AB64)</f>
        <v>531</v>
      </c>
      <c r="AC63" s="42"/>
      <c r="AD63" s="25">
        <f>SUM(AD64:AD64)</f>
        <v>531</v>
      </c>
      <c r="AE63" s="18"/>
    </row>
    <row r="64" spans="2:32" ht="13.5" customHeight="1" x14ac:dyDescent="0.2">
      <c r="B64" s="24"/>
      <c r="C64" s="85" t="s">
        <v>50</v>
      </c>
      <c r="D64" s="28">
        <f t="shared" si="1"/>
        <v>24</v>
      </c>
      <c r="E64" s="33" t="s">
        <v>35</v>
      </c>
      <c r="F64" s="30">
        <f t="shared" si="0"/>
        <v>6372</v>
      </c>
      <c r="G64" s="32">
        <v>2</v>
      </c>
      <c r="H64" s="31">
        <v>531</v>
      </c>
      <c r="I64" s="32">
        <v>2</v>
      </c>
      <c r="J64" s="31">
        <v>531</v>
      </c>
      <c r="K64" s="32">
        <v>2</v>
      </c>
      <c r="L64" s="31">
        <v>531</v>
      </c>
      <c r="M64" s="32">
        <v>2</v>
      </c>
      <c r="N64" s="31">
        <v>531</v>
      </c>
      <c r="O64" s="32">
        <v>2</v>
      </c>
      <c r="P64" s="31">
        <v>531</v>
      </c>
      <c r="Q64" s="32">
        <v>2</v>
      </c>
      <c r="R64" s="31">
        <v>531</v>
      </c>
      <c r="S64" s="32">
        <v>2</v>
      </c>
      <c r="T64" s="31">
        <v>531</v>
      </c>
      <c r="U64" s="32">
        <v>2</v>
      </c>
      <c r="V64" s="31">
        <v>531</v>
      </c>
      <c r="W64" s="32">
        <v>2</v>
      </c>
      <c r="X64" s="31">
        <v>531</v>
      </c>
      <c r="Y64" s="32">
        <v>2</v>
      </c>
      <c r="Z64" s="31">
        <v>531</v>
      </c>
      <c r="AA64" s="32">
        <v>2</v>
      </c>
      <c r="AB64" s="31">
        <v>531</v>
      </c>
      <c r="AC64" s="32">
        <v>2</v>
      </c>
      <c r="AD64" s="31">
        <v>531</v>
      </c>
      <c r="AE64" s="18"/>
    </row>
    <row r="65" spans="1:31" ht="12.75" customHeight="1" x14ac:dyDescent="0.2">
      <c r="B65" s="24">
        <v>216</v>
      </c>
      <c r="C65" s="20" t="s">
        <v>51</v>
      </c>
      <c r="D65" s="28"/>
      <c r="E65" s="19"/>
      <c r="F65" s="25">
        <f>SUM(F66:F72)</f>
        <v>162163.77999999997</v>
      </c>
      <c r="G65" s="39" t="s">
        <v>49</v>
      </c>
      <c r="H65" s="25">
        <f>SUM(H66:H72)</f>
        <v>12678.070000000002</v>
      </c>
      <c r="I65" s="26"/>
      <c r="J65" s="25">
        <f>SUM(J66:J72)</f>
        <v>13732.560000000001</v>
      </c>
      <c r="K65" s="26"/>
      <c r="L65" s="25">
        <f>SUM(L66:L72)</f>
        <v>13418.070000000002</v>
      </c>
      <c r="M65" s="26"/>
      <c r="N65" s="25">
        <f>SUM(N66:N72)</f>
        <v>13732.560000000001</v>
      </c>
      <c r="O65" s="26"/>
      <c r="P65" s="25">
        <f>SUM(P66:P72)</f>
        <v>13418.070000000002</v>
      </c>
      <c r="Q65" s="26"/>
      <c r="R65" s="25">
        <f>SUM(R66:R72)</f>
        <v>13732.560000000001</v>
      </c>
      <c r="S65" s="26"/>
      <c r="T65" s="25">
        <f>SUM(T66:T72)</f>
        <v>13418.070000000002</v>
      </c>
      <c r="U65" s="26"/>
      <c r="V65" s="25">
        <f>SUM(V66:V72)</f>
        <v>13732.560000000001</v>
      </c>
      <c r="W65" s="26"/>
      <c r="X65" s="25">
        <f>SUM(X66:X72)</f>
        <v>13418.070000000002</v>
      </c>
      <c r="Y65" s="25"/>
      <c r="Z65" s="25">
        <f>SUM(Z66:Z72)</f>
        <v>13732.560000000001</v>
      </c>
      <c r="AA65" s="26"/>
      <c r="AB65" s="25">
        <f>SUM(AB66:AB72)</f>
        <v>13468.250000000002</v>
      </c>
      <c r="AC65" s="26"/>
      <c r="AD65" s="25">
        <f>SUM(AD66:AD72)</f>
        <v>13682.380000000001</v>
      </c>
      <c r="AE65" s="18"/>
    </row>
    <row r="66" spans="1:31" ht="12.75" customHeight="1" x14ac:dyDescent="0.2">
      <c r="B66" s="27"/>
      <c r="C66" s="85" t="s">
        <v>204</v>
      </c>
      <c r="D66" s="34">
        <f t="shared" si="1"/>
        <v>120</v>
      </c>
      <c r="E66" s="33" t="s">
        <v>166</v>
      </c>
      <c r="F66" s="37">
        <f t="shared" ref="F66:F72" si="6">SUM(H66,J66,L66,N66,P66,R66,T66,V66,X66,Z66,AB66,AD66)</f>
        <v>138440.4</v>
      </c>
      <c r="G66" s="44">
        <v>10</v>
      </c>
      <c r="H66" s="38">
        <v>11536.7</v>
      </c>
      <c r="I66" s="44">
        <v>10</v>
      </c>
      <c r="J66" s="38">
        <v>11536.7</v>
      </c>
      <c r="K66" s="44">
        <v>10</v>
      </c>
      <c r="L66" s="38">
        <v>11536.7</v>
      </c>
      <c r="M66" s="44">
        <v>10</v>
      </c>
      <c r="N66" s="38">
        <v>11536.7</v>
      </c>
      <c r="O66" s="44">
        <v>10</v>
      </c>
      <c r="P66" s="38">
        <v>11536.7</v>
      </c>
      <c r="Q66" s="44">
        <v>10</v>
      </c>
      <c r="R66" s="38">
        <v>11536.7</v>
      </c>
      <c r="S66" s="44">
        <v>10</v>
      </c>
      <c r="T66" s="38">
        <v>11536.7</v>
      </c>
      <c r="U66" s="44">
        <v>10</v>
      </c>
      <c r="V66" s="38">
        <v>11536.7</v>
      </c>
      <c r="W66" s="44">
        <v>10</v>
      </c>
      <c r="X66" s="38">
        <v>11536.7</v>
      </c>
      <c r="Y66" s="44">
        <v>10</v>
      </c>
      <c r="Z66" s="38">
        <v>11536.7</v>
      </c>
      <c r="AA66" s="44">
        <v>10</v>
      </c>
      <c r="AB66" s="38">
        <v>11536.7</v>
      </c>
      <c r="AC66" s="44">
        <v>10</v>
      </c>
      <c r="AD66" s="38">
        <v>11536.7</v>
      </c>
      <c r="AE66" s="18"/>
    </row>
    <row r="67" spans="1:31" ht="12" customHeight="1" x14ac:dyDescent="0.2">
      <c r="B67" s="27"/>
      <c r="C67" s="85" t="s">
        <v>165</v>
      </c>
      <c r="D67" s="28">
        <f t="shared" si="1"/>
        <v>108</v>
      </c>
      <c r="E67" s="29" t="s">
        <v>34</v>
      </c>
      <c r="F67" s="30">
        <f t="shared" si="6"/>
        <v>417</v>
      </c>
      <c r="G67" s="32">
        <v>9</v>
      </c>
      <c r="H67" s="31">
        <v>34.75</v>
      </c>
      <c r="I67" s="32">
        <v>9</v>
      </c>
      <c r="J67" s="31">
        <v>34.75</v>
      </c>
      <c r="K67" s="32">
        <v>9</v>
      </c>
      <c r="L67" s="31">
        <v>34.75</v>
      </c>
      <c r="M67" s="32">
        <v>9</v>
      </c>
      <c r="N67" s="31">
        <v>34.75</v>
      </c>
      <c r="O67" s="32">
        <v>9</v>
      </c>
      <c r="P67" s="31">
        <v>34.75</v>
      </c>
      <c r="Q67" s="32">
        <v>9</v>
      </c>
      <c r="R67" s="31">
        <v>34.75</v>
      </c>
      <c r="S67" s="32">
        <v>9</v>
      </c>
      <c r="T67" s="31">
        <v>34.75</v>
      </c>
      <c r="U67" s="32">
        <v>9</v>
      </c>
      <c r="V67" s="31">
        <v>34.75</v>
      </c>
      <c r="W67" s="32">
        <v>9</v>
      </c>
      <c r="X67" s="31">
        <v>34.75</v>
      </c>
      <c r="Y67" s="32">
        <v>9</v>
      </c>
      <c r="Z67" s="31">
        <v>34.75</v>
      </c>
      <c r="AA67" s="32">
        <v>9</v>
      </c>
      <c r="AB67" s="31">
        <v>34.75</v>
      </c>
      <c r="AC67" s="32">
        <v>9</v>
      </c>
      <c r="AD67" s="31">
        <v>34.75</v>
      </c>
      <c r="AE67" s="18"/>
    </row>
    <row r="68" spans="1:31" ht="26.25" customHeight="1" x14ac:dyDescent="0.2">
      <c r="A68" s="94"/>
      <c r="B68" s="27"/>
      <c r="C68" s="85" t="s">
        <v>205</v>
      </c>
      <c r="D68" s="34">
        <f t="shared" si="1"/>
        <v>24</v>
      </c>
      <c r="E68" s="33" t="s">
        <v>166</v>
      </c>
      <c r="F68" s="37">
        <f t="shared" si="6"/>
        <v>12556</v>
      </c>
      <c r="G68" s="44">
        <v>2</v>
      </c>
      <c r="H68" s="38">
        <v>368</v>
      </c>
      <c r="I68" s="44">
        <v>2</v>
      </c>
      <c r="J68" s="38">
        <v>1108</v>
      </c>
      <c r="K68" s="44">
        <v>2</v>
      </c>
      <c r="L68" s="38">
        <v>1108</v>
      </c>
      <c r="M68" s="44">
        <v>2</v>
      </c>
      <c r="N68" s="38">
        <v>1108</v>
      </c>
      <c r="O68" s="44">
        <v>2</v>
      </c>
      <c r="P68" s="38">
        <v>1108</v>
      </c>
      <c r="Q68" s="44">
        <v>2</v>
      </c>
      <c r="R68" s="38">
        <v>1108</v>
      </c>
      <c r="S68" s="44">
        <v>2</v>
      </c>
      <c r="T68" s="38">
        <v>1108</v>
      </c>
      <c r="U68" s="44">
        <v>2</v>
      </c>
      <c r="V68" s="38">
        <v>1108</v>
      </c>
      <c r="W68" s="44">
        <v>2</v>
      </c>
      <c r="X68" s="38">
        <v>1108</v>
      </c>
      <c r="Y68" s="44">
        <v>2</v>
      </c>
      <c r="Z68" s="38">
        <v>1108</v>
      </c>
      <c r="AA68" s="44">
        <v>2</v>
      </c>
      <c r="AB68" s="38">
        <v>1108</v>
      </c>
      <c r="AC68" s="44">
        <v>2</v>
      </c>
      <c r="AD68" s="38">
        <v>1108</v>
      </c>
      <c r="AE68" s="18"/>
    </row>
    <row r="69" spans="1:31" ht="15" customHeight="1" x14ac:dyDescent="0.2">
      <c r="B69" s="27"/>
      <c r="C69" s="85" t="s">
        <v>206</v>
      </c>
      <c r="D69" s="34">
        <f t="shared" si="1"/>
        <v>36</v>
      </c>
      <c r="E69" s="33" t="s">
        <v>35</v>
      </c>
      <c r="F69" s="37">
        <f t="shared" si="6"/>
        <v>2520</v>
      </c>
      <c r="G69" s="44">
        <v>3</v>
      </c>
      <c r="H69" s="38">
        <v>210</v>
      </c>
      <c r="I69" s="44">
        <v>3</v>
      </c>
      <c r="J69" s="38">
        <v>210</v>
      </c>
      <c r="K69" s="44">
        <v>3</v>
      </c>
      <c r="L69" s="38">
        <v>210</v>
      </c>
      <c r="M69" s="44">
        <v>3</v>
      </c>
      <c r="N69" s="38">
        <v>210</v>
      </c>
      <c r="O69" s="44">
        <v>3</v>
      </c>
      <c r="P69" s="38">
        <v>210</v>
      </c>
      <c r="Q69" s="44">
        <v>3</v>
      </c>
      <c r="R69" s="38">
        <v>210</v>
      </c>
      <c r="S69" s="44">
        <v>3</v>
      </c>
      <c r="T69" s="38">
        <v>210</v>
      </c>
      <c r="U69" s="44">
        <v>3</v>
      </c>
      <c r="V69" s="38">
        <v>210</v>
      </c>
      <c r="W69" s="44">
        <v>3</v>
      </c>
      <c r="X69" s="38">
        <v>210</v>
      </c>
      <c r="Y69" s="44">
        <v>3</v>
      </c>
      <c r="Z69" s="38">
        <v>210</v>
      </c>
      <c r="AA69" s="44">
        <v>3</v>
      </c>
      <c r="AB69" s="38">
        <v>210</v>
      </c>
      <c r="AC69" s="44">
        <v>3</v>
      </c>
      <c r="AD69" s="38">
        <v>210</v>
      </c>
      <c r="AE69" s="18"/>
    </row>
    <row r="70" spans="1:31" ht="12.75" customHeight="1" x14ac:dyDescent="0.2">
      <c r="B70" s="27"/>
      <c r="C70" s="85" t="s">
        <v>52</v>
      </c>
      <c r="D70" s="28">
        <f t="shared" si="1"/>
        <v>6</v>
      </c>
      <c r="E70" s="29" t="s">
        <v>35</v>
      </c>
      <c r="F70" s="30">
        <f t="shared" si="6"/>
        <v>301.08</v>
      </c>
      <c r="G70" s="32">
        <v>0</v>
      </c>
      <c r="H70" s="31">
        <v>0</v>
      </c>
      <c r="I70" s="32">
        <v>1</v>
      </c>
      <c r="J70" s="31">
        <v>50.18</v>
      </c>
      <c r="K70" s="32">
        <v>0</v>
      </c>
      <c r="L70" s="31">
        <v>0</v>
      </c>
      <c r="M70" s="32">
        <v>1</v>
      </c>
      <c r="N70" s="31">
        <v>50.18</v>
      </c>
      <c r="O70" s="32">
        <v>0</v>
      </c>
      <c r="P70" s="31">
        <v>0</v>
      </c>
      <c r="Q70" s="32">
        <v>1</v>
      </c>
      <c r="R70" s="31">
        <v>50.18</v>
      </c>
      <c r="S70" s="32">
        <v>0</v>
      </c>
      <c r="T70" s="31">
        <v>0</v>
      </c>
      <c r="U70" s="32">
        <v>1</v>
      </c>
      <c r="V70" s="31">
        <v>50.18</v>
      </c>
      <c r="W70" s="32">
        <v>0</v>
      </c>
      <c r="X70" s="31">
        <v>0</v>
      </c>
      <c r="Y70" s="32">
        <v>1</v>
      </c>
      <c r="Z70" s="31">
        <v>50.18</v>
      </c>
      <c r="AA70" s="32">
        <v>1</v>
      </c>
      <c r="AB70" s="31">
        <v>50.18</v>
      </c>
      <c r="AC70" s="32">
        <v>0</v>
      </c>
      <c r="AD70" s="31">
        <v>0</v>
      </c>
      <c r="AE70" s="18"/>
    </row>
    <row r="71" spans="1:31" ht="27" customHeight="1" x14ac:dyDescent="0.2">
      <c r="B71" s="27"/>
      <c r="C71" s="85" t="s">
        <v>207</v>
      </c>
      <c r="D71" s="28">
        <f t="shared" si="1"/>
        <v>6</v>
      </c>
      <c r="E71" s="29" t="s">
        <v>34</v>
      </c>
      <c r="F71" s="30">
        <f t="shared" si="6"/>
        <v>1585.86</v>
      </c>
      <c r="G71" s="32">
        <v>0</v>
      </c>
      <c r="H71" s="31">
        <v>0</v>
      </c>
      <c r="I71" s="32">
        <v>1</v>
      </c>
      <c r="J71" s="31">
        <v>264.31</v>
      </c>
      <c r="K71" s="32">
        <v>0</v>
      </c>
      <c r="L71" s="31">
        <v>0</v>
      </c>
      <c r="M71" s="32">
        <v>1</v>
      </c>
      <c r="N71" s="31">
        <v>264.31</v>
      </c>
      <c r="O71" s="32">
        <v>0</v>
      </c>
      <c r="P71" s="31">
        <v>0</v>
      </c>
      <c r="Q71" s="32">
        <v>1</v>
      </c>
      <c r="R71" s="31">
        <v>264.31</v>
      </c>
      <c r="S71" s="32">
        <v>0</v>
      </c>
      <c r="T71" s="31">
        <v>0</v>
      </c>
      <c r="U71" s="32">
        <v>1</v>
      </c>
      <c r="V71" s="31">
        <v>264.31</v>
      </c>
      <c r="W71" s="32">
        <v>0</v>
      </c>
      <c r="X71" s="31">
        <v>0</v>
      </c>
      <c r="Y71" s="32">
        <v>1</v>
      </c>
      <c r="Z71" s="31">
        <v>264.31</v>
      </c>
      <c r="AA71" s="32">
        <v>0</v>
      </c>
      <c r="AB71" s="31">
        <v>0</v>
      </c>
      <c r="AC71" s="32">
        <v>1</v>
      </c>
      <c r="AD71" s="31">
        <v>264.31</v>
      </c>
      <c r="AE71" s="18"/>
    </row>
    <row r="72" spans="1:31" ht="27" customHeight="1" x14ac:dyDescent="0.2">
      <c r="B72" s="27"/>
      <c r="C72" s="85" t="s">
        <v>208</v>
      </c>
      <c r="D72" s="28">
        <f t="shared" si="1"/>
        <v>24</v>
      </c>
      <c r="E72" s="29" t="s">
        <v>166</v>
      </c>
      <c r="F72" s="30">
        <f t="shared" si="6"/>
        <v>6343.44</v>
      </c>
      <c r="G72" s="32">
        <v>2</v>
      </c>
      <c r="H72" s="31">
        <v>528.62</v>
      </c>
      <c r="I72" s="32">
        <v>2</v>
      </c>
      <c r="J72" s="31">
        <v>528.62</v>
      </c>
      <c r="K72" s="32">
        <v>2</v>
      </c>
      <c r="L72" s="31">
        <v>528.62</v>
      </c>
      <c r="M72" s="32">
        <v>2</v>
      </c>
      <c r="N72" s="31">
        <v>528.62</v>
      </c>
      <c r="O72" s="32">
        <v>2</v>
      </c>
      <c r="P72" s="31">
        <v>528.62</v>
      </c>
      <c r="Q72" s="32">
        <v>2</v>
      </c>
      <c r="R72" s="31">
        <v>528.62</v>
      </c>
      <c r="S72" s="32">
        <v>2</v>
      </c>
      <c r="T72" s="31">
        <v>528.62</v>
      </c>
      <c r="U72" s="32">
        <v>2</v>
      </c>
      <c r="V72" s="31">
        <v>528.62</v>
      </c>
      <c r="W72" s="32">
        <v>2</v>
      </c>
      <c r="X72" s="31">
        <v>528.62</v>
      </c>
      <c r="Y72" s="32">
        <v>2</v>
      </c>
      <c r="Z72" s="31">
        <v>528.62</v>
      </c>
      <c r="AA72" s="32">
        <v>2</v>
      </c>
      <c r="AB72" s="31">
        <v>528.62</v>
      </c>
      <c r="AC72" s="32">
        <v>2</v>
      </c>
      <c r="AD72" s="31">
        <v>528.62</v>
      </c>
      <c r="AE72" s="18"/>
    </row>
    <row r="73" spans="1:31" ht="11.25" customHeight="1" x14ac:dyDescent="0.2">
      <c r="B73" s="19">
        <v>2200</v>
      </c>
      <c r="C73" s="86" t="s">
        <v>53</v>
      </c>
      <c r="D73" s="28"/>
      <c r="E73" s="46"/>
      <c r="F73" s="23" t="e">
        <f>SUM(F74+#REF!)</f>
        <v>#REF!</v>
      </c>
      <c r="G73" s="39"/>
      <c r="H73" s="23" t="e">
        <f>SUM(H74+#REF!)</f>
        <v>#REF!</v>
      </c>
      <c r="I73" s="39" t="s">
        <v>49</v>
      </c>
      <c r="J73" s="23" t="e">
        <f>SUM(J74+#REF!)</f>
        <v>#REF!</v>
      </c>
      <c r="K73" s="39"/>
      <c r="L73" s="23" t="e">
        <f>SUM(L74+#REF!)</f>
        <v>#REF!</v>
      </c>
      <c r="M73" s="39" t="s">
        <v>49</v>
      </c>
      <c r="N73" s="23" t="e">
        <f>SUM(N74+#REF!)</f>
        <v>#REF!</v>
      </c>
      <c r="O73" s="39" t="s">
        <v>49</v>
      </c>
      <c r="P73" s="23" t="e">
        <f>SUM(P74+#REF!)</f>
        <v>#REF!</v>
      </c>
      <c r="Q73" s="39" t="s">
        <v>49</v>
      </c>
      <c r="R73" s="23" t="e">
        <f>SUM(R74+#REF!)</f>
        <v>#REF!</v>
      </c>
      <c r="S73" s="39" t="s">
        <v>49</v>
      </c>
      <c r="T73" s="23" t="e">
        <f>SUM(T74+#REF!)</f>
        <v>#REF!</v>
      </c>
      <c r="U73" s="39" t="s">
        <v>49</v>
      </c>
      <c r="V73" s="23" t="e">
        <f>SUM(V74+#REF!)</f>
        <v>#REF!</v>
      </c>
      <c r="W73" s="39" t="s">
        <v>49</v>
      </c>
      <c r="X73" s="23" t="e">
        <f>SUM(X74+#REF!)</f>
        <v>#REF!</v>
      </c>
      <c r="Y73" s="39" t="s">
        <v>49</v>
      </c>
      <c r="Z73" s="23" t="e">
        <f>SUM(Z74+#REF!)</f>
        <v>#REF!</v>
      </c>
      <c r="AA73" s="39" t="s">
        <v>49</v>
      </c>
      <c r="AB73" s="23" t="e">
        <f>SUM(AB74+#REF!)</f>
        <v>#REF!</v>
      </c>
      <c r="AC73" s="39" t="s">
        <v>49</v>
      </c>
      <c r="AD73" s="23" t="e">
        <f>SUM(AD74+#REF!)</f>
        <v>#REF!</v>
      </c>
      <c r="AE73" s="18"/>
    </row>
    <row r="74" spans="1:31" ht="13.5" customHeight="1" x14ac:dyDescent="0.2">
      <c r="B74" s="24">
        <v>221</v>
      </c>
      <c r="C74" s="20" t="s">
        <v>54</v>
      </c>
      <c r="D74" s="34"/>
      <c r="E74" s="19"/>
      <c r="F74" s="25" t="e">
        <f>F75+F76+F77+#REF!+#REF!+#REF!+#REF!+#REF!+#REF!+#REF!</f>
        <v>#REF!</v>
      </c>
      <c r="G74" s="41"/>
      <c r="H74" s="25" t="e">
        <f>H75+H76+H77+#REF!+#REF!+#REF!+#REF!+#REF!+#REF!+#REF!</f>
        <v>#REF!</v>
      </c>
      <c r="I74" s="42"/>
      <c r="J74" s="25" t="e">
        <f>J75+J76+J77+#REF!+#REF!+#REF!+#REF!+#REF!+#REF!+#REF!</f>
        <v>#REF!</v>
      </c>
      <c r="K74" s="42"/>
      <c r="L74" s="25" t="e">
        <f>L75+L76+L77+#REF!+#REF!+#REF!+#REF!+#REF!+#REF!+#REF!</f>
        <v>#REF!</v>
      </c>
      <c r="M74" s="42"/>
      <c r="N74" s="25" t="e">
        <f>N75+N76+N77+#REF!+#REF!+#REF!+#REF!+#REF!+#REF!+#REF!</f>
        <v>#REF!</v>
      </c>
      <c r="O74" s="42"/>
      <c r="P74" s="25" t="e">
        <f>P75+P76+P77+#REF!+#REF!+#REF!+#REF!+#REF!+#REF!+#REF!</f>
        <v>#REF!</v>
      </c>
      <c r="Q74" s="42"/>
      <c r="R74" s="25" t="e">
        <f>R75+R76+R77+#REF!+#REF!+#REF!+#REF!+#REF!+#REF!+#REF!</f>
        <v>#REF!</v>
      </c>
      <c r="S74" s="42"/>
      <c r="T74" s="25" t="e">
        <f>T75+T76+T77+#REF!+#REF!+#REF!+#REF!+#REF!+#REF!+#REF!</f>
        <v>#REF!</v>
      </c>
      <c r="U74" s="42"/>
      <c r="V74" s="25" t="e">
        <f>V75+V76+V77+#REF!+#REF!+#REF!+#REF!+#REF!+#REF!+#REF!</f>
        <v>#REF!</v>
      </c>
      <c r="W74" s="42"/>
      <c r="X74" s="25" t="e">
        <f>X75+X76+X77+#REF!+#REF!+#REF!+#REF!+#REF!+#REF!+#REF!</f>
        <v>#REF!</v>
      </c>
      <c r="Y74" s="42"/>
      <c r="Z74" s="25" t="e">
        <f>Z75+Z76+Z77+#REF!+#REF!+#REF!+#REF!+#REF!+#REF!+#REF!</f>
        <v>#REF!</v>
      </c>
      <c r="AA74" s="42"/>
      <c r="AB74" s="25" t="e">
        <f>AB75+AB76+AB77+#REF!+#REF!+#REF!+#REF!+#REF!+#REF!+#REF!</f>
        <v>#REF!</v>
      </c>
      <c r="AC74" s="42"/>
      <c r="AD74" s="25" t="e">
        <f>AD75+AD76+AD77+#REF!+#REF!+#REF!+#REF!+#REF!+#REF!+#REF!</f>
        <v>#REF!</v>
      </c>
      <c r="AE74" s="18"/>
    </row>
    <row r="75" spans="1:31" ht="13.5" customHeight="1" x14ac:dyDescent="0.2">
      <c r="A75" s="93"/>
      <c r="B75" s="38"/>
      <c r="C75" s="85" t="s">
        <v>154</v>
      </c>
      <c r="D75" s="34">
        <f t="shared" ref="D75:D96" si="7">G75+I75+K75+M75+O75+Q75+S75+U75+W75+Y75+AA75+AC75</f>
        <v>120</v>
      </c>
      <c r="E75" s="33" t="s">
        <v>156</v>
      </c>
      <c r="F75" s="37">
        <f>SUM(H75+J75+L75+N75+P75+R75+T75+V75+X75+Z75+AB75+AD75)</f>
        <v>60000</v>
      </c>
      <c r="G75" s="44">
        <v>10</v>
      </c>
      <c r="H75" s="38">
        <v>5000</v>
      </c>
      <c r="I75" s="44">
        <v>10</v>
      </c>
      <c r="J75" s="38">
        <v>5000</v>
      </c>
      <c r="K75" s="44">
        <v>10</v>
      </c>
      <c r="L75" s="38">
        <v>5000</v>
      </c>
      <c r="M75" s="44">
        <v>10</v>
      </c>
      <c r="N75" s="38">
        <v>5000</v>
      </c>
      <c r="O75" s="44">
        <v>10</v>
      </c>
      <c r="P75" s="38">
        <v>5000</v>
      </c>
      <c r="Q75" s="44">
        <v>10</v>
      </c>
      <c r="R75" s="38">
        <v>5000</v>
      </c>
      <c r="S75" s="44">
        <v>10</v>
      </c>
      <c r="T75" s="38">
        <v>5000</v>
      </c>
      <c r="U75" s="44">
        <v>10</v>
      </c>
      <c r="V75" s="38">
        <v>5000</v>
      </c>
      <c r="W75" s="44">
        <v>10</v>
      </c>
      <c r="X75" s="38">
        <v>5000</v>
      </c>
      <c r="Y75" s="44">
        <v>10</v>
      </c>
      <c r="Z75" s="38">
        <v>5000</v>
      </c>
      <c r="AA75" s="44">
        <v>10</v>
      </c>
      <c r="AB75" s="38">
        <v>5000</v>
      </c>
      <c r="AC75" s="44">
        <v>10</v>
      </c>
      <c r="AD75" s="38">
        <v>5000</v>
      </c>
      <c r="AE75" s="18"/>
    </row>
    <row r="76" spans="1:31" ht="13.5" customHeight="1" x14ac:dyDescent="0.2">
      <c r="A76" s="95"/>
      <c r="B76" s="27"/>
      <c r="C76" s="85" t="s">
        <v>239</v>
      </c>
      <c r="D76" s="34">
        <f t="shared" si="7"/>
        <v>120</v>
      </c>
      <c r="E76" s="33" t="s">
        <v>237</v>
      </c>
      <c r="F76" s="37">
        <f t="shared" ref="F76:F77" si="8">SUM(H76+J76+L76+N76+P76+R76+T76+V76+X76+Z76+AB76+AD76)</f>
        <v>6480</v>
      </c>
      <c r="G76" s="32">
        <v>10</v>
      </c>
      <c r="H76" s="31">
        <v>540</v>
      </c>
      <c r="I76" s="32">
        <v>10</v>
      </c>
      <c r="J76" s="31">
        <v>540</v>
      </c>
      <c r="K76" s="32">
        <v>10</v>
      </c>
      <c r="L76" s="31">
        <v>540</v>
      </c>
      <c r="M76" s="32">
        <v>10</v>
      </c>
      <c r="N76" s="31">
        <v>540</v>
      </c>
      <c r="O76" s="32">
        <v>10</v>
      </c>
      <c r="P76" s="31">
        <v>540</v>
      </c>
      <c r="Q76" s="32">
        <v>10</v>
      </c>
      <c r="R76" s="31">
        <v>540</v>
      </c>
      <c r="S76" s="32">
        <v>10</v>
      </c>
      <c r="T76" s="31">
        <v>540</v>
      </c>
      <c r="U76" s="32">
        <v>10</v>
      </c>
      <c r="V76" s="31">
        <v>540</v>
      </c>
      <c r="W76" s="32">
        <v>10</v>
      </c>
      <c r="X76" s="31">
        <v>540</v>
      </c>
      <c r="Y76" s="32">
        <v>10</v>
      </c>
      <c r="Z76" s="31">
        <v>540</v>
      </c>
      <c r="AA76" s="32">
        <v>10</v>
      </c>
      <c r="AB76" s="31">
        <v>540</v>
      </c>
      <c r="AC76" s="32">
        <v>10</v>
      </c>
      <c r="AD76" s="31">
        <v>540</v>
      </c>
      <c r="AE76" s="18"/>
    </row>
    <row r="77" spans="1:31" ht="13.5" customHeight="1" x14ac:dyDescent="0.2">
      <c r="A77" s="93"/>
      <c r="B77" s="31"/>
      <c r="C77" s="85" t="s">
        <v>236</v>
      </c>
      <c r="D77" s="34">
        <f t="shared" si="7"/>
        <v>115</v>
      </c>
      <c r="E77" s="33" t="s">
        <v>237</v>
      </c>
      <c r="F77" s="37">
        <f t="shared" si="8"/>
        <v>29050</v>
      </c>
      <c r="G77" s="32">
        <v>10</v>
      </c>
      <c r="H77" s="31">
        <v>2100</v>
      </c>
      <c r="I77" s="32">
        <v>5</v>
      </c>
      <c r="J77" s="31">
        <v>2450</v>
      </c>
      <c r="K77" s="32">
        <v>10</v>
      </c>
      <c r="L77" s="31">
        <v>2450</v>
      </c>
      <c r="M77" s="32">
        <v>10</v>
      </c>
      <c r="N77" s="31">
        <v>2450</v>
      </c>
      <c r="O77" s="32">
        <v>10</v>
      </c>
      <c r="P77" s="31">
        <v>2450</v>
      </c>
      <c r="Q77" s="32">
        <v>10</v>
      </c>
      <c r="R77" s="31">
        <v>2450</v>
      </c>
      <c r="S77" s="32">
        <v>10</v>
      </c>
      <c r="T77" s="31">
        <v>2450</v>
      </c>
      <c r="U77" s="32">
        <v>10</v>
      </c>
      <c r="V77" s="31">
        <v>2450</v>
      </c>
      <c r="W77" s="32">
        <v>10</v>
      </c>
      <c r="X77" s="31">
        <v>2450</v>
      </c>
      <c r="Y77" s="32">
        <v>10</v>
      </c>
      <c r="Z77" s="31">
        <v>2450</v>
      </c>
      <c r="AA77" s="32">
        <v>10</v>
      </c>
      <c r="AB77" s="31">
        <v>2450</v>
      </c>
      <c r="AC77" s="32">
        <v>10</v>
      </c>
      <c r="AD77" s="31">
        <v>2450</v>
      </c>
      <c r="AE77" s="18"/>
    </row>
    <row r="78" spans="1:31" ht="24" customHeight="1" x14ac:dyDescent="0.2">
      <c r="B78" s="19">
        <v>2400</v>
      </c>
      <c r="C78" s="20" t="s">
        <v>55</v>
      </c>
      <c r="D78" s="28"/>
      <c r="E78" s="22"/>
      <c r="F78" s="23" t="e">
        <f>SUM(F79,F81,F83,F85,F87,#REF!,#REF!,F89,#REF!)</f>
        <v>#REF!</v>
      </c>
      <c r="G78" s="39" t="s">
        <v>49</v>
      </c>
      <c r="H78" s="23" t="e">
        <f>SUM(H79,H81,H83,H85,H87,#REF!,#REF!,H89,#REF!)</f>
        <v>#REF!</v>
      </c>
      <c r="I78" s="39" t="s">
        <v>49</v>
      </c>
      <c r="J78" s="23" t="e">
        <f>SUM(J79,J81,J83,J85,J87,#REF!,#REF!,J89,#REF!)</f>
        <v>#REF!</v>
      </c>
      <c r="K78" s="39"/>
      <c r="L78" s="23" t="e">
        <f>SUM(L79,L81,L83,L85,L87,#REF!,#REF!,L89,#REF!)</f>
        <v>#REF!</v>
      </c>
      <c r="M78" s="39" t="s">
        <v>49</v>
      </c>
      <c r="N78" s="23" t="e">
        <f>SUM(N79,N81,N83,N85,N87,#REF!,#REF!,N89,#REF!)</f>
        <v>#REF!</v>
      </c>
      <c r="O78" s="39" t="s">
        <v>49</v>
      </c>
      <c r="P78" s="23" t="e">
        <f>SUM(P79,P81,P83,P85,P87,#REF!,#REF!,P89,#REF!)</f>
        <v>#REF!</v>
      </c>
      <c r="Q78" s="39" t="s">
        <v>49</v>
      </c>
      <c r="R78" s="23" t="e">
        <f>SUM(R79,R81,R83,R85,R87,#REF!,#REF!,R89,#REF!)</f>
        <v>#REF!</v>
      </c>
      <c r="S78" s="39" t="s">
        <v>49</v>
      </c>
      <c r="T78" s="23" t="e">
        <f>SUM(T79,T81,T83,T85,T87,#REF!,#REF!,T89,#REF!)</f>
        <v>#REF!</v>
      </c>
      <c r="U78" s="39" t="s">
        <v>49</v>
      </c>
      <c r="V78" s="23" t="e">
        <f>SUM(V79,V81,V83,V85,V87,#REF!,#REF!,V89,#REF!)</f>
        <v>#REF!</v>
      </c>
      <c r="W78" s="39" t="s">
        <v>49</v>
      </c>
      <c r="X78" s="23" t="e">
        <f>SUM(X79,X81,X83,X85,X87,#REF!,#REF!,X89,#REF!)</f>
        <v>#REF!</v>
      </c>
      <c r="Y78" s="25">
        <f>Y79</f>
        <v>0</v>
      </c>
      <c r="Z78" s="23" t="e">
        <f>SUM(Z79,Z81,Z83,Z85,Z87,#REF!,#REF!,Z89,#REF!)</f>
        <v>#REF!</v>
      </c>
      <c r="AA78" s="39" t="s">
        <v>49</v>
      </c>
      <c r="AB78" s="23" t="e">
        <f>SUM(AB79,AB81,AB83,AB85,AB87,#REF!,#REF!,AB89,#REF!)</f>
        <v>#REF!</v>
      </c>
      <c r="AC78" s="39" t="s">
        <v>49</v>
      </c>
      <c r="AD78" s="23" t="e">
        <f>SUM(AD79,AD81,AD83,AD85,AD87,#REF!,#REF!,AD89,#REF!)</f>
        <v>#REF!</v>
      </c>
      <c r="AE78" s="18"/>
    </row>
    <row r="79" spans="1:31" ht="14.25" customHeight="1" x14ac:dyDescent="0.2">
      <c r="B79" s="24">
        <v>241</v>
      </c>
      <c r="C79" s="20" t="s">
        <v>56</v>
      </c>
      <c r="D79" s="28"/>
      <c r="E79" s="19"/>
      <c r="F79" s="25">
        <f>F80</f>
        <v>2700</v>
      </c>
      <c r="G79" s="39" t="s">
        <v>49</v>
      </c>
      <c r="H79" s="25">
        <f>H80</f>
        <v>0</v>
      </c>
      <c r="I79" s="23"/>
      <c r="J79" s="25">
        <f>J80</f>
        <v>2700</v>
      </c>
      <c r="K79" s="23"/>
      <c r="L79" s="25">
        <f>L80</f>
        <v>0</v>
      </c>
      <c r="M79" s="23"/>
      <c r="N79" s="25">
        <f>N80</f>
        <v>0</v>
      </c>
      <c r="O79" s="23"/>
      <c r="P79" s="25">
        <f>P80</f>
        <v>0</v>
      </c>
      <c r="Q79" s="23"/>
      <c r="R79" s="25">
        <f>R80</f>
        <v>0</v>
      </c>
      <c r="S79" s="23"/>
      <c r="T79" s="25">
        <f>T80</f>
        <v>0</v>
      </c>
      <c r="U79" s="23"/>
      <c r="V79" s="25">
        <f>V80</f>
        <v>0</v>
      </c>
      <c r="W79" s="23"/>
      <c r="X79" s="25">
        <f>X80</f>
        <v>0</v>
      </c>
      <c r="Y79" s="23"/>
      <c r="Z79" s="25">
        <f>Z80</f>
        <v>0</v>
      </c>
      <c r="AA79" s="23"/>
      <c r="AB79" s="25">
        <f>AB80</f>
        <v>0</v>
      </c>
      <c r="AC79" s="23"/>
      <c r="AD79" s="25">
        <f>AD80</f>
        <v>0</v>
      </c>
      <c r="AE79" s="18"/>
    </row>
    <row r="80" spans="1:31" ht="12" customHeight="1" x14ac:dyDescent="0.2">
      <c r="B80" s="24"/>
      <c r="C80" s="85" t="s">
        <v>210</v>
      </c>
      <c r="D80" s="28">
        <f t="shared" si="7"/>
        <v>10</v>
      </c>
      <c r="E80" s="33" t="s">
        <v>166</v>
      </c>
      <c r="F80" s="30">
        <f t="shared" ref="F80:F97" si="9">SUM(H80,J80,L80,N80,P80,R80,T80,V80,X80,Z80,AB80,AD80)</f>
        <v>2700</v>
      </c>
      <c r="G80" s="32">
        <v>0</v>
      </c>
      <c r="H80" s="31">
        <v>0</v>
      </c>
      <c r="I80" s="32">
        <v>10</v>
      </c>
      <c r="J80" s="31">
        <v>2700</v>
      </c>
      <c r="K80" s="32">
        <v>0</v>
      </c>
      <c r="L80" s="31">
        <v>0</v>
      </c>
      <c r="M80" s="32">
        <v>0</v>
      </c>
      <c r="N80" s="31">
        <v>0</v>
      </c>
      <c r="O80" s="32">
        <v>0</v>
      </c>
      <c r="P80" s="31">
        <v>0</v>
      </c>
      <c r="Q80" s="32">
        <v>0</v>
      </c>
      <c r="R80" s="31">
        <v>0</v>
      </c>
      <c r="S80" s="32">
        <v>0</v>
      </c>
      <c r="T80" s="31">
        <v>0</v>
      </c>
      <c r="U80" s="32">
        <v>0</v>
      </c>
      <c r="V80" s="31">
        <v>0</v>
      </c>
      <c r="W80" s="32">
        <v>0</v>
      </c>
      <c r="X80" s="31">
        <v>0</v>
      </c>
      <c r="Y80" s="32">
        <v>0</v>
      </c>
      <c r="Z80" s="31">
        <v>0</v>
      </c>
      <c r="AA80" s="32">
        <v>0</v>
      </c>
      <c r="AB80" s="31">
        <v>0</v>
      </c>
      <c r="AC80" s="32">
        <v>0</v>
      </c>
      <c r="AD80" s="31">
        <v>0</v>
      </c>
      <c r="AE80" s="18"/>
    </row>
    <row r="81" spans="2:31" ht="16.5" customHeight="1" x14ac:dyDescent="0.2">
      <c r="B81" s="24">
        <v>242</v>
      </c>
      <c r="C81" s="20" t="s">
        <v>57</v>
      </c>
      <c r="D81" s="28"/>
      <c r="E81" s="19"/>
      <c r="F81" s="25">
        <f>F82</f>
        <v>4400</v>
      </c>
      <c r="G81" s="39" t="s">
        <v>49</v>
      </c>
      <c r="H81" s="26">
        <f>H82</f>
        <v>0</v>
      </c>
      <c r="I81" s="26"/>
      <c r="J81" s="26">
        <f t="shared" ref="J81:AD81" si="10">J82</f>
        <v>2500</v>
      </c>
      <c r="K81" s="26"/>
      <c r="L81" s="26">
        <f t="shared" si="10"/>
        <v>1900</v>
      </c>
      <c r="M81" s="26"/>
      <c r="N81" s="26">
        <f t="shared" si="10"/>
        <v>0</v>
      </c>
      <c r="O81" s="26"/>
      <c r="P81" s="26">
        <f t="shared" si="10"/>
        <v>0</v>
      </c>
      <c r="Q81" s="26"/>
      <c r="R81" s="26">
        <f t="shared" si="10"/>
        <v>0</v>
      </c>
      <c r="S81" s="26"/>
      <c r="T81" s="26">
        <f t="shared" si="10"/>
        <v>0</v>
      </c>
      <c r="U81" s="26"/>
      <c r="V81" s="26">
        <f t="shared" si="10"/>
        <v>0</v>
      </c>
      <c r="W81" s="26"/>
      <c r="X81" s="26">
        <f t="shared" si="10"/>
        <v>0</v>
      </c>
      <c r="Y81" s="26"/>
      <c r="Z81" s="26">
        <f t="shared" si="10"/>
        <v>0</v>
      </c>
      <c r="AA81" s="26"/>
      <c r="AB81" s="26">
        <f t="shared" si="10"/>
        <v>0</v>
      </c>
      <c r="AC81" s="26"/>
      <c r="AD81" s="26">
        <f t="shared" si="10"/>
        <v>0</v>
      </c>
      <c r="AE81" s="18"/>
    </row>
    <row r="82" spans="2:31" ht="13.5" customHeight="1" x14ac:dyDescent="0.2">
      <c r="B82" s="24"/>
      <c r="C82" s="85" t="s">
        <v>240</v>
      </c>
      <c r="D82" s="28">
        <f t="shared" si="7"/>
        <v>10</v>
      </c>
      <c r="E82" s="33" t="s">
        <v>158</v>
      </c>
      <c r="F82" s="37">
        <f t="shared" si="9"/>
        <v>4400</v>
      </c>
      <c r="G82" s="44">
        <v>0</v>
      </c>
      <c r="H82" s="38">
        <v>0</v>
      </c>
      <c r="I82" s="44">
        <v>6</v>
      </c>
      <c r="J82" s="38">
        <v>2500</v>
      </c>
      <c r="K82" s="44">
        <v>4</v>
      </c>
      <c r="L82" s="38">
        <v>1900</v>
      </c>
      <c r="M82" s="44">
        <v>0</v>
      </c>
      <c r="N82" s="38">
        <v>0</v>
      </c>
      <c r="O82" s="44">
        <v>0</v>
      </c>
      <c r="P82" s="38">
        <v>0</v>
      </c>
      <c r="Q82" s="44">
        <v>0</v>
      </c>
      <c r="R82" s="38">
        <v>0</v>
      </c>
      <c r="S82" s="44">
        <v>0</v>
      </c>
      <c r="T82" s="38">
        <v>0</v>
      </c>
      <c r="U82" s="44">
        <v>0</v>
      </c>
      <c r="V82" s="38">
        <v>0</v>
      </c>
      <c r="W82" s="44">
        <v>0</v>
      </c>
      <c r="X82" s="38">
        <v>0</v>
      </c>
      <c r="Y82" s="44">
        <v>0</v>
      </c>
      <c r="Z82" s="38">
        <v>0</v>
      </c>
      <c r="AA82" s="44">
        <v>0</v>
      </c>
      <c r="AB82" s="38">
        <v>0</v>
      </c>
      <c r="AC82" s="44">
        <v>0</v>
      </c>
      <c r="AD82" s="38">
        <v>0</v>
      </c>
      <c r="AE82" s="18"/>
    </row>
    <row r="83" spans="2:31" ht="13.5" customHeight="1" x14ac:dyDescent="0.2">
      <c r="B83" s="45">
        <v>243</v>
      </c>
      <c r="C83" s="13" t="s">
        <v>58</v>
      </c>
      <c r="D83" s="28"/>
      <c r="E83" s="14"/>
      <c r="F83" s="25">
        <f>F84</f>
        <v>2550</v>
      </c>
      <c r="G83" s="47" t="s">
        <v>49</v>
      </c>
      <c r="H83" s="25">
        <f>H84</f>
        <v>0</v>
      </c>
      <c r="I83" s="48"/>
      <c r="J83" s="25">
        <f>J84</f>
        <v>0</v>
      </c>
      <c r="K83" s="48"/>
      <c r="L83" s="25">
        <f>L84</f>
        <v>2550</v>
      </c>
      <c r="M83" s="48"/>
      <c r="N83" s="25">
        <f>N84</f>
        <v>0</v>
      </c>
      <c r="O83" s="48"/>
      <c r="P83" s="25">
        <f>P84</f>
        <v>0</v>
      </c>
      <c r="Q83" s="48"/>
      <c r="R83" s="25">
        <f>R84</f>
        <v>0</v>
      </c>
      <c r="S83" s="48"/>
      <c r="T83" s="25">
        <f>T84</f>
        <v>0</v>
      </c>
      <c r="U83" s="48"/>
      <c r="V83" s="25">
        <f>V84</f>
        <v>0</v>
      </c>
      <c r="W83" s="48"/>
      <c r="X83" s="25">
        <f>X84</f>
        <v>0</v>
      </c>
      <c r="Y83" s="48"/>
      <c r="Z83" s="25">
        <f>Z84</f>
        <v>0</v>
      </c>
      <c r="AA83" s="48"/>
      <c r="AB83" s="25">
        <f>AB84</f>
        <v>0</v>
      </c>
      <c r="AC83" s="48"/>
      <c r="AD83" s="25">
        <f>AD84</f>
        <v>0</v>
      </c>
      <c r="AE83" s="18"/>
    </row>
    <row r="84" spans="2:31" ht="13.5" customHeight="1" x14ac:dyDescent="0.2">
      <c r="B84" s="24"/>
      <c r="C84" s="85" t="s">
        <v>59</v>
      </c>
      <c r="D84" s="28">
        <f t="shared" si="7"/>
        <v>3</v>
      </c>
      <c r="E84" s="33" t="s">
        <v>159</v>
      </c>
      <c r="F84" s="37">
        <f t="shared" si="9"/>
        <v>2550</v>
      </c>
      <c r="G84" s="44">
        <v>0</v>
      </c>
      <c r="H84" s="38">
        <v>0</v>
      </c>
      <c r="I84" s="44">
        <v>0</v>
      </c>
      <c r="J84" s="38">
        <v>0</v>
      </c>
      <c r="K84" s="44">
        <v>3</v>
      </c>
      <c r="L84" s="38">
        <v>2550</v>
      </c>
      <c r="M84" s="44">
        <v>0</v>
      </c>
      <c r="N84" s="38">
        <v>0</v>
      </c>
      <c r="O84" s="44">
        <v>0</v>
      </c>
      <c r="P84" s="38">
        <v>0</v>
      </c>
      <c r="Q84" s="44">
        <v>0</v>
      </c>
      <c r="R84" s="38">
        <v>0</v>
      </c>
      <c r="S84" s="44">
        <v>0</v>
      </c>
      <c r="T84" s="38">
        <v>0</v>
      </c>
      <c r="U84" s="44">
        <v>0</v>
      </c>
      <c r="V84" s="38">
        <v>0</v>
      </c>
      <c r="W84" s="44">
        <v>0</v>
      </c>
      <c r="X84" s="38">
        <v>0</v>
      </c>
      <c r="Y84" s="44">
        <v>0</v>
      </c>
      <c r="Z84" s="38">
        <v>0</v>
      </c>
      <c r="AA84" s="44">
        <v>0</v>
      </c>
      <c r="AB84" s="38">
        <v>0</v>
      </c>
      <c r="AC84" s="44">
        <v>0</v>
      </c>
      <c r="AD84" s="38">
        <v>0</v>
      </c>
      <c r="AE84" s="18"/>
    </row>
    <row r="85" spans="2:31" ht="15" customHeight="1" x14ac:dyDescent="0.2">
      <c r="B85" s="24">
        <v>244</v>
      </c>
      <c r="C85" s="20" t="s">
        <v>60</v>
      </c>
      <c r="D85" s="28"/>
      <c r="E85" s="19"/>
      <c r="F85" s="25">
        <f>F86</f>
        <v>11100</v>
      </c>
      <c r="G85" s="39" t="s">
        <v>49</v>
      </c>
      <c r="H85" s="25">
        <f>H86</f>
        <v>0</v>
      </c>
      <c r="I85" s="39"/>
      <c r="J85" s="25">
        <f>J86</f>
        <v>0</v>
      </c>
      <c r="K85" s="39" t="s">
        <v>49</v>
      </c>
      <c r="L85" s="25">
        <f>L86</f>
        <v>3700</v>
      </c>
      <c r="M85" s="39" t="s">
        <v>49</v>
      </c>
      <c r="N85" s="25">
        <f>N86</f>
        <v>0</v>
      </c>
      <c r="O85" s="39" t="s">
        <v>49</v>
      </c>
      <c r="P85" s="25">
        <f>P86</f>
        <v>3700</v>
      </c>
      <c r="Q85" s="39" t="s">
        <v>49</v>
      </c>
      <c r="R85" s="25">
        <f>R86</f>
        <v>0</v>
      </c>
      <c r="S85" s="39" t="s">
        <v>49</v>
      </c>
      <c r="T85" s="25">
        <f>T86</f>
        <v>0</v>
      </c>
      <c r="U85" s="39" t="s">
        <v>49</v>
      </c>
      <c r="V85" s="25">
        <f>V86</f>
        <v>0</v>
      </c>
      <c r="W85" s="39" t="s">
        <v>49</v>
      </c>
      <c r="X85" s="25">
        <f>X86</f>
        <v>0</v>
      </c>
      <c r="Y85" s="39" t="s">
        <v>49</v>
      </c>
      <c r="Z85" s="25">
        <f>Z86</f>
        <v>3700</v>
      </c>
      <c r="AA85" s="39" t="s">
        <v>49</v>
      </c>
      <c r="AB85" s="25">
        <f>AB86</f>
        <v>0</v>
      </c>
      <c r="AC85" s="39" t="s">
        <v>49</v>
      </c>
      <c r="AD85" s="25">
        <f>AD86</f>
        <v>0</v>
      </c>
      <c r="AE85" s="18"/>
    </row>
    <row r="86" spans="2:31" ht="14.25" customHeight="1" x14ac:dyDescent="0.2">
      <c r="B86" s="24"/>
      <c r="C86" s="85" t="s">
        <v>61</v>
      </c>
      <c r="D86" s="28">
        <f t="shared" si="7"/>
        <v>9</v>
      </c>
      <c r="E86" s="33" t="s">
        <v>35</v>
      </c>
      <c r="F86" s="37">
        <f t="shared" si="9"/>
        <v>11100</v>
      </c>
      <c r="G86" s="32">
        <v>0</v>
      </c>
      <c r="H86" s="31">
        <v>0</v>
      </c>
      <c r="I86" s="32">
        <v>0</v>
      </c>
      <c r="J86" s="31">
        <v>0</v>
      </c>
      <c r="K86" s="32">
        <v>3</v>
      </c>
      <c r="L86" s="31">
        <v>3700</v>
      </c>
      <c r="M86" s="32">
        <v>0</v>
      </c>
      <c r="N86" s="31">
        <v>0</v>
      </c>
      <c r="O86" s="32">
        <v>3</v>
      </c>
      <c r="P86" s="31">
        <v>3700</v>
      </c>
      <c r="Q86" s="32">
        <v>0</v>
      </c>
      <c r="R86" s="31">
        <v>0</v>
      </c>
      <c r="S86" s="32">
        <v>0</v>
      </c>
      <c r="T86" s="31">
        <v>0</v>
      </c>
      <c r="U86" s="32">
        <v>0</v>
      </c>
      <c r="V86" s="31">
        <v>0</v>
      </c>
      <c r="W86" s="32">
        <v>0</v>
      </c>
      <c r="X86" s="31">
        <v>0</v>
      </c>
      <c r="Y86" s="32">
        <v>3</v>
      </c>
      <c r="Z86" s="31">
        <v>3700</v>
      </c>
      <c r="AA86" s="32">
        <v>0</v>
      </c>
      <c r="AB86" s="31">
        <v>0</v>
      </c>
      <c r="AC86" s="32">
        <v>0</v>
      </c>
      <c r="AD86" s="31">
        <v>0</v>
      </c>
      <c r="AE86" s="18"/>
    </row>
    <row r="87" spans="2:31" ht="12" customHeight="1" x14ac:dyDescent="0.2">
      <c r="B87" s="24">
        <v>245</v>
      </c>
      <c r="C87" s="20" t="s">
        <v>62</v>
      </c>
      <c r="D87" s="34"/>
      <c r="E87" s="19"/>
      <c r="F87" s="25">
        <f>F88</f>
        <v>8000</v>
      </c>
      <c r="G87" s="41" t="s">
        <v>49</v>
      </c>
      <c r="H87" s="25">
        <f>H88</f>
        <v>2500</v>
      </c>
      <c r="I87" s="42"/>
      <c r="J87" s="25">
        <f>J88</f>
        <v>0</v>
      </c>
      <c r="K87" s="42"/>
      <c r="L87" s="25">
        <f>L88</f>
        <v>2500</v>
      </c>
      <c r="M87" s="42"/>
      <c r="N87" s="25">
        <f>N88</f>
        <v>0</v>
      </c>
      <c r="O87" s="42"/>
      <c r="P87" s="25">
        <f>P88</f>
        <v>0</v>
      </c>
      <c r="Q87" s="42"/>
      <c r="R87" s="25">
        <f>R88</f>
        <v>0</v>
      </c>
      <c r="S87" s="42"/>
      <c r="T87" s="25">
        <f>T88</f>
        <v>1200</v>
      </c>
      <c r="U87" s="42"/>
      <c r="V87" s="25">
        <f>V88</f>
        <v>0</v>
      </c>
      <c r="W87" s="42"/>
      <c r="X87" s="25">
        <f>X88</f>
        <v>600</v>
      </c>
      <c r="Y87" s="42"/>
      <c r="Z87" s="25">
        <f>Z88</f>
        <v>0</v>
      </c>
      <c r="AA87" s="42"/>
      <c r="AB87" s="25">
        <f>AB88</f>
        <v>1200</v>
      </c>
      <c r="AC87" s="42"/>
      <c r="AD87" s="25">
        <f>AD88</f>
        <v>0</v>
      </c>
      <c r="AE87" s="18"/>
    </row>
    <row r="88" spans="2:31" ht="12.75" customHeight="1" x14ac:dyDescent="0.2">
      <c r="B88" s="24"/>
      <c r="C88" s="85" t="s">
        <v>155</v>
      </c>
      <c r="D88" s="34">
        <f t="shared" si="7"/>
        <v>7</v>
      </c>
      <c r="E88" s="33" t="s">
        <v>159</v>
      </c>
      <c r="F88" s="37">
        <f t="shared" si="9"/>
        <v>8000</v>
      </c>
      <c r="G88" s="44">
        <v>2</v>
      </c>
      <c r="H88" s="38">
        <v>2500</v>
      </c>
      <c r="I88" s="44">
        <v>0</v>
      </c>
      <c r="J88" s="38">
        <v>0</v>
      </c>
      <c r="K88" s="44">
        <v>2</v>
      </c>
      <c r="L88" s="38">
        <v>2500</v>
      </c>
      <c r="M88" s="44">
        <v>0</v>
      </c>
      <c r="N88" s="38">
        <v>0</v>
      </c>
      <c r="O88" s="44">
        <v>0</v>
      </c>
      <c r="P88" s="38">
        <v>0</v>
      </c>
      <c r="Q88" s="44">
        <v>0</v>
      </c>
      <c r="R88" s="38">
        <v>0</v>
      </c>
      <c r="S88" s="44">
        <v>1</v>
      </c>
      <c r="T88" s="38">
        <v>1200</v>
      </c>
      <c r="U88" s="44">
        <v>0</v>
      </c>
      <c r="V88" s="38">
        <v>0</v>
      </c>
      <c r="W88" s="44">
        <v>1</v>
      </c>
      <c r="X88" s="38">
        <v>600</v>
      </c>
      <c r="Y88" s="44">
        <v>0</v>
      </c>
      <c r="Z88" s="38">
        <v>0</v>
      </c>
      <c r="AA88" s="44">
        <v>1</v>
      </c>
      <c r="AB88" s="38">
        <v>1200</v>
      </c>
      <c r="AC88" s="44">
        <v>0</v>
      </c>
      <c r="AD88" s="38">
        <v>0</v>
      </c>
      <c r="AE88" s="18"/>
    </row>
    <row r="89" spans="2:31" ht="15" customHeight="1" x14ac:dyDescent="0.2">
      <c r="B89" s="24">
        <v>248</v>
      </c>
      <c r="C89" s="87" t="s">
        <v>63</v>
      </c>
      <c r="D89" s="28"/>
      <c r="E89" s="19"/>
      <c r="F89" s="25">
        <f>SUM(F90:F96)</f>
        <v>22147.63</v>
      </c>
      <c r="G89" s="39" t="s">
        <v>49</v>
      </c>
      <c r="H89" s="25">
        <f>SUM(H90:H96)</f>
        <v>30</v>
      </c>
      <c r="I89" s="26"/>
      <c r="J89" s="25">
        <f>SUM(J90:J96)</f>
        <v>11012.630000000001</v>
      </c>
      <c r="K89" s="26"/>
      <c r="L89" s="25">
        <f>SUM(L90:L96)</f>
        <v>730</v>
      </c>
      <c r="M89" s="26"/>
      <c r="N89" s="25">
        <f>SUM(N90:N96)</f>
        <v>3895</v>
      </c>
      <c r="O89" s="26"/>
      <c r="P89" s="25">
        <f>SUM(P90:P96)</f>
        <v>30</v>
      </c>
      <c r="Q89" s="26"/>
      <c r="R89" s="25">
        <f>SUM(R90:R96)</f>
        <v>1380</v>
      </c>
      <c r="S89" s="26"/>
      <c r="T89" s="25">
        <f>SUM(T90:T96)</f>
        <v>4230</v>
      </c>
      <c r="U89" s="26"/>
      <c r="V89" s="25">
        <f>SUM(V90:V96)</f>
        <v>720</v>
      </c>
      <c r="W89" s="26"/>
      <c r="X89" s="25">
        <f>SUM(X90:X96)</f>
        <v>30</v>
      </c>
      <c r="Y89" s="26"/>
      <c r="Z89" s="25">
        <f>SUM(Z90:Z96)</f>
        <v>30</v>
      </c>
      <c r="AA89" s="26"/>
      <c r="AB89" s="25">
        <f>SUM(AB90:AB96)</f>
        <v>30</v>
      </c>
      <c r="AC89" s="26"/>
      <c r="AD89" s="25">
        <f>SUM(AD90:AD96)</f>
        <v>30</v>
      </c>
      <c r="AE89" s="18"/>
    </row>
    <row r="90" spans="2:31" ht="12" customHeight="1" x14ac:dyDescent="0.2">
      <c r="B90" s="24"/>
      <c r="C90" s="85" t="s">
        <v>76</v>
      </c>
      <c r="D90" s="34">
        <f t="shared" si="7"/>
        <v>8</v>
      </c>
      <c r="E90" s="33" t="s">
        <v>35</v>
      </c>
      <c r="F90" s="30">
        <f t="shared" si="9"/>
        <v>4100</v>
      </c>
      <c r="G90" s="32">
        <v>0</v>
      </c>
      <c r="H90" s="31">
        <v>0</v>
      </c>
      <c r="I90" s="44">
        <v>4</v>
      </c>
      <c r="J90" s="38">
        <v>1800</v>
      </c>
      <c r="K90" s="32">
        <v>1</v>
      </c>
      <c r="L90" s="31">
        <v>700</v>
      </c>
      <c r="M90" s="44">
        <v>0</v>
      </c>
      <c r="N90" s="38">
        <v>0</v>
      </c>
      <c r="O90" s="32">
        <v>0</v>
      </c>
      <c r="P90" s="31">
        <v>0</v>
      </c>
      <c r="Q90" s="32">
        <v>2</v>
      </c>
      <c r="R90" s="31">
        <v>900</v>
      </c>
      <c r="S90" s="32">
        <v>1</v>
      </c>
      <c r="T90" s="31">
        <v>700</v>
      </c>
      <c r="U90" s="44">
        <v>0</v>
      </c>
      <c r="V90" s="38">
        <v>0</v>
      </c>
      <c r="W90" s="32">
        <v>0</v>
      </c>
      <c r="X90" s="31">
        <v>0</v>
      </c>
      <c r="Y90" s="32">
        <v>0</v>
      </c>
      <c r="Z90" s="31">
        <v>0</v>
      </c>
      <c r="AA90" s="32">
        <v>0</v>
      </c>
      <c r="AB90" s="31">
        <v>0</v>
      </c>
      <c r="AC90" s="32">
        <v>0</v>
      </c>
      <c r="AD90" s="31">
        <v>0</v>
      </c>
      <c r="AE90" s="18"/>
    </row>
    <row r="91" spans="2:31" ht="12" customHeight="1" x14ac:dyDescent="0.2">
      <c r="B91" s="24"/>
      <c r="C91" s="85" t="s">
        <v>241</v>
      </c>
      <c r="D91" s="34">
        <f t="shared" si="7"/>
        <v>2</v>
      </c>
      <c r="E91" s="33" t="s">
        <v>35</v>
      </c>
      <c r="F91" s="30">
        <f t="shared" si="9"/>
        <v>5300</v>
      </c>
      <c r="G91" s="32">
        <v>0</v>
      </c>
      <c r="H91" s="31">
        <v>0</v>
      </c>
      <c r="I91" s="44">
        <v>0</v>
      </c>
      <c r="J91" s="38">
        <v>0</v>
      </c>
      <c r="K91" s="32">
        <v>0</v>
      </c>
      <c r="L91" s="31">
        <v>0</v>
      </c>
      <c r="M91" s="44">
        <v>1</v>
      </c>
      <c r="N91" s="38">
        <v>1800</v>
      </c>
      <c r="O91" s="32">
        <v>0</v>
      </c>
      <c r="P91" s="31">
        <v>0</v>
      </c>
      <c r="Q91" s="32">
        <v>0</v>
      </c>
      <c r="R91" s="31">
        <v>0</v>
      </c>
      <c r="S91" s="32">
        <v>1</v>
      </c>
      <c r="T91" s="31">
        <v>3500</v>
      </c>
      <c r="U91" s="44">
        <v>0</v>
      </c>
      <c r="V91" s="38">
        <v>0</v>
      </c>
      <c r="W91" s="32">
        <v>0</v>
      </c>
      <c r="X91" s="31">
        <v>0</v>
      </c>
      <c r="Y91" s="32">
        <v>0</v>
      </c>
      <c r="Z91" s="31">
        <v>0</v>
      </c>
      <c r="AA91" s="32">
        <v>0</v>
      </c>
      <c r="AB91" s="31">
        <v>0</v>
      </c>
      <c r="AC91" s="32">
        <v>0</v>
      </c>
      <c r="AD91" s="31">
        <v>0</v>
      </c>
      <c r="AE91" s="18"/>
    </row>
    <row r="92" spans="2:31" ht="12" customHeight="1" x14ac:dyDescent="0.2">
      <c r="B92" s="24"/>
      <c r="C92" s="85" t="s">
        <v>213</v>
      </c>
      <c r="D92" s="34">
        <f t="shared" si="7"/>
        <v>9</v>
      </c>
      <c r="E92" s="33" t="s">
        <v>35</v>
      </c>
      <c r="F92" s="30">
        <f t="shared" si="9"/>
        <v>2497.63</v>
      </c>
      <c r="G92" s="32">
        <v>0</v>
      </c>
      <c r="H92" s="31">
        <v>0</v>
      </c>
      <c r="I92" s="44">
        <v>2</v>
      </c>
      <c r="J92" s="38">
        <v>432.63</v>
      </c>
      <c r="K92" s="32">
        <v>0</v>
      </c>
      <c r="L92" s="31">
        <v>0</v>
      </c>
      <c r="M92" s="32">
        <v>7</v>
      </c>
      <c r="N92" s="31">
        <v>2065</v>
      </c>
      <c r="O92" s="32">
        <v>0</v>
      </c>
      <c r="P92" s="31">
        <v>0</v>
      </c>
      <c r="Q92" s="32">
        <v>0</v>
      </c>
      <c r="R92" s="31">
        <v>0</v>
      </c>
      <c r="S92" s="32">
        <v>0</v>
      </c>
      <c r="T92" s="31">
        <v>0</v>
      </c>
      <c r="U92" s="32">
        <v>0</v>
      </c>
      <c r="V92" s="31">
        <v>0</v>
      </c>
      <c r="W92" s="32">
        <v>0</v>
      </c>
      <c r="X92" s="31">
        <v>0</v>
      </c>
      <c r="Y92" s="32">
        <v>0</v>
      </c>
      <c r="Z92" s="31">
        <v>0</v>
      </c>
      <c r="AA92" s="32">
        <v>0</v>
      </c>
      <c r="AB92" s="31">
        <v>0</v>
      </c>
      <c r="AC92" s="32">
        <v>0</v>
      </c>
      <c r="AD92" s="31">
        <v>0</v>
      </c>
      <c r="AE92" s="18"/>
    </row>
    <row r="93" spans="2:31" ht="11.25" customHeight="1" x14ac:dyDescent="0.2">
      <c r="B93" s="24"/>
      <c r="C93" s="85" t="s">
        <v>81</v>
      </c>
      <c r="D93" s="34">
        <f t="shared" si="7"/>
        <v>4</v>
      </c>
      <c r="E93" s="33" t="s">
        <v>35</v>
      </c>
      <c r="F93" s="30">
        <f t="shared" si="9"/>
        <v>8990</v>
      </c>
      <c r="G93" s="32">
        <v>0</v>
      </c>
      <c r="H93" s="31">
        <v>0</v>
      </c>
      <c r="I93" s="44">
        <v>1</v>
      </c>
      <c r="J93" s="38">
        <v>8300</v>
      </c>
      <c r="K93" s="32">
        <v>0</v>
      </c>
      <c r="L93" s="31">
        <v>0</v>
      </c>
      <c r="M93" s="44">
        <v>0</v>
      </c>
      <c r="N93" s="38">
        <v>0</v>
      </c>
      <c r="O93" s="32">
        <v>0</v>
      </c>
      <c r="P93" s="31">
        <v>0</v>
      </c>
      <c r="Q93" s="32">
        <v>0</v>
      </c>
      <c r="R93" s="31">
        <v>0</v>
      </c>
      <c r="S93" s="32">
        <v>0</v>
      </c>
      <c r="T93" s="31">
        <v>0</v>
      </c>
      <c r="U93" s="44">
        <v>3</v>
      </c>
      <c r="V93" s="38">
        <v>690</v>
      </c>
      <c r="W93" s="32">
        <v>0</v>
      </c>
      <c r="X93" s="31">
        <v>0</v>
      </c>
      <c r="Y93" s="32">
        <v>0</v>
      </c>
      <c r="Z93" s="31">
        <v>0</v>
      </c>
      <c r="AA93" s="32">
        <v>0</v>
      </c>
      <c r="AB93" s="31">
        <v>0</v>
      </c>
      <c r="AC93" s="32">
        <v>0</v>
      </c>
      <c r="AD93" s="31">
        <v>0</v>
      </c>
      <c r="AE93" s="18"/>
    </row>
    <row r="94" spans="2:31" ht="11.25" customHeight="1" x14ac:dyDescent="0.2">
      <c r="B94" s="24"/>
      <c r="C94" s="85" t="s">
        <v>211</v>
      </c>
      <c r="D94" s="34">
        <f t="shared" si="7"/>
        <v>10</v>
      </c>
      <c r="E94" s="33" t="s">
        <v>35</v>
      </c>
      <c r="F94" s="30">
        <f t="shared" si="9"/>
        <v>600</v>
      </c>
      <c r="G94" s="32">
        <v>0</v>
      </c>
      <c r="H94" s="31">
        <v>0</v>
      </c>
      <c r="I94" s="32">
        <v>5</v>
      </c>
      <c r="J94" s="31">
        <v>300</v>
      </c>
      <c r="K94" s="32">
        <v>0</v>
      </c>
      <c r="L94" s="31">
        <v>0</v>
      </c>
      <c r="M94" s="32">
        <v>0</v>
      </c>
      <c r="N94" s="31">
        <v>0</v>
      </c>
      <c r="O94" s="32">
        <v>0</v>
      </c>
      <c r="P94" s="31">
        <v>0</v>
      </c>
      <c r="Q94" s="32">
        <v>5</v>
      </c>
      <c r="R94" s="31">
        <v>300</v>
      </c>
      <c r="S94" s="32">
        <v>0</v>
      </c>
      <c r="T94" s="31">
        <v>0</v>
      </c>
      <c r="U94" s="32">
        <v>0</v>
      </c>
      <c r="V94" s="31">
        <v>0</v>
      </c>
      <c r="W94" s="32">
        <v>0</v>
      </c>
      <c r="X94" s="31">
        <v>0</v>
      </c>
      <c r="Y94" s="32">
        <v>0</v>
      </c>
      <c r="Z94" s="31">
        <v>0</v>
      </c>
      <c r="AA94" s="32">
        <v>0</v>
      </c>
      <c r="AB94" s="31">
        <v>0</v>
      </c>
      <c r="AC94" s="32">
        <v>0</v>
      </c>
      <c r="AD94" s="31">
        <v>0</v>
      </c>
      <c r="AE94" s="18"/>
    </row>
    <row r="95" spans="2:31" ht="11.25" customHeight="1" x14ac:dyDescent="0.2">
      <c r="B95" s="24"/>
      <c r="C95" s="85" t="s">
        <v>214</v>
      </c>
      <c r="D95" s="34">
        <f t="shared" si="7"/>
        <v>6</v>
      </c>
      <c r="E95" s="33" t="s">
        <v>35</v>
      </c>
      <c r="F95" s="30">
        <f t="shared" si="9"/>
        <v>300</v>
      </c>
      <c r="G95" s="32">
        <v>0</v>
      </c>
      <c r="H95" s="31">
        <v>0</v>
      </c>
      <c r="I95" s="32">
        <v>3</v>
      </c>
      <c r="J95" s="31">
        <v>150</v>
      </c>
      <c r="K95" s="32">
        <v>0</v>
      </c>
      <c r="L95" s="31">
        <v>0</v>
      </c>
      <c r="M95" s="32">
        <v>0</v>
      </c>
      <c r="N95" s="31">
        <v>0</v>
      </c>
      <c r="O95" s="32">
        <v>0</v>
      </c>
      <c r="P95" s="31">
        <v>0</v>
      </c>
      <c r="Q95" s="32">
        <v>3</v>
      </c>
      <c r="R95" s="31">
        <v>150</v>
      </c>
      <c r="S95" s="32">
        <v>0</v>
      </c>
      <c r="T95" s="31">
        <v>0</v>
      </c>
      <c r="U95" s="32">
        <v>0</v>
      </c>
      <c r="V95" s="31">
        <v>0</v>
      </c>
      <c r="W95" s="32">
        <v>0</v>
      </c>
      <c r="X95" s="31">
        <v>0</v>
      </c>
      <c r="Y95" s="32">
        <v>0</v>
      </c>
      <c r="Z95" s="31">
        <v>0</v>
      </c>
      <c r="AA95" s="32">
        <v>0</v>
      </c>
      <c r="AB95" s="31">
        <v>0</v>
      </c>
      <c r="AC95" s="32">
        <v>0</v>
      </c>
      <c r="AD95" s="31">
        <v>0</v>
      </c>
      <c r="AE95" s="18"/>
    </row>
    <row r="96" spans="2:31" ht="12.75" customHeight="1" x14ac:dyDescent="0.2">
      <c r="B96" s="24"/>
      <c r="C96" s="85" t="s">
        <v>212</v>
      </c>
      <c r="D96" s="28">
        <f t="shared" si="7"/>
        <v>12</v>
      </c>
      <c r="E96" s="33" t="s">
        <v>35</v>
      </c>
      <c r="F96" s="30">
        <f t="shared" si="9"/>
        <v>360</v>
      </c>
      <c r="G96" s="32">
        <v>1</v>
      </c>
      <c r="H96" s="31">
        <v>30</v>
      </c>
      <c r="I96" s="32">
        <v>1</v>
      </c>
      <c r="J96" s="31">
        <v>30</v>
      </c>
      <c r="K96" s="32">
        <v>1</v>
      </c>
      <c r="L96" s="31">
        <v>30</v>
      </c>
      <c r="M96" s="32">
        <v>1</v>
      </c>
      <c r="N96" s="31">
        <v>30</v>
      </c>
      <c r="O96" s="32">
        <v>1</v>
      </c>
      <c r="P96" s="31">
        <v>30</v>
      </c>
      <c r="Q96" s="32">
        <v>1</v>
      </c>
      <c r="R96" s="31">
        <v>30</v>
      </c>
      <c r="S96" s="32">
        <v>1</v>
      </c>
      <c r="T96" s="31">
        <v>30</v>
      </c>
      <c r="U96" s="32">
        <v>1</v>
      </c>
      <c r="V96" s="31">
        <v>30</v>
      </c>
      <c r="W96" s="32">
        <v>1</v>
      </c>
      <c r="X96" s="31">
        <v>30</v>
      </c>
      <c r="Y96" s="32">
        <v>1</v>
      </c>
      <c r="Z96" s="31">
        <v>30</v>
      </c>
      <c r="AA96" s="32">
        <v>1</v>
      </c>
      <c r="AB96" s="31">
        <v>30</v>
      </c>
      <c r="AC96" s="32">
        <v>1</v>
      </c>
      <c r="AD96" s="31">
        <v>30</v>
      </c>
      <c r="AE96" s="18"/>
    </row>
    <row r="97" spans="1:31" ht="14.25" customHeight="1" x14ac:dyDescent="0.2">
      <c r="B97" s="24"/>
      <c r="C97" s="85" t="s">
        <v>215</v>
      </c>
      <c r="D97" s="28">
        <f t="shared" ref="D97" si="11">G97+I97+K97+M97+O97+Q97+S97+U97+W97+Y97+AA97+AC97</f>
        <v>3</v>
      </c>
      <c r="E97" s="33" t="s">
        <v>35</v>
      </c>
      <c r="F97" s="30">
        <f t="shared" si="9"/>
        <v>657</v>
      </c>
      <c r="G97" s="32">
        <v>0</v>
      </c>
      <c r="H97" s="31">
        <v>0</v>
      </c>
      <c r="I97" s="32">
        <v>2</v>
      </c>
      <c r="J97" s="31">
        <v>438</v>
      </c>
      <c r="K97" s="32">
        <v>0</v>
      </c>
      <c r="L97" s="31">
        <v>0</v>
      </c>
      <c r="M97" s="32">
        <v>0</v>
      </c>
      <c r="N97" s="31">
        <v>0</v>
      </c>
      <c r="O97" s="32">
        <v>1</v>
      </c>
      <c r="P97" s="31">
        <v>219</v>
      </c>
      <c r="Q97" s="32">
        <v>0</v>
      </c>
      <c r="R97" s="31">
        <v>0</v>
      </c>
      <c r="S97" s="32">
        <v>0</v>
      </c>
      <c r="T97" s="31">
        <v>0</v>
      </c>
      <c r="U97" s="32">
        <v>0</v>
      </c>
      <c r="V97" s="31">
        <v>0</v>
      </c>
      <c r="W97" s="32">
        <v>0</v>
      </c>
      <c r="X97" s="31">
        <v>0</v>
      </c>
      <c r="Y97" s="32">
        <v>0</v>
      </c>
      <c r="Z97" s="31">
        <v>0</v>
      </c>
      <c r="AA97" s="32">
        <v>0</v>
      </c>
      <c r="AB97" s="31">
        <v>0</v>
      </c>
      <c r="AC97" s="32">
        <v>0</v>
      </c>
      <c r="AD97" s="31">
        <v>0</v>
      </c>
      <c r="AE97" s="18"/>
    </row>
    <row r="98" spans="1:31" ht="27.75" customHeight="1" x14ac:dyDescent="0.2">
      <c r="B98" s="19">
        <v>2500</v>
      </c>
      <c r="C98" s="20" t="s">
        <v>64</v>
      </c>
      <c r="D98" s="34"/>
      <c r="E98" s="19"/>
      <c r="F98" s="25" t="e">
        <f>#REF!+#REF!+#REF!+#REF!</f>
        <v>#REF!</v>
      </c>
      <c r="G98" s="49"/>
      <c r="H98" s="25" t="e">
        <f>#REF!+#REF!+#REF!+#REF!</f>
        <v>#REF!</v>
      </c>
      <c r="I98" s="49" t="s">
        <v>49</v>
      </c>
      <c r="J98" s="25" t="e">
        <f>#REF!+#REF!+#REF!+#REF!</f>
        <v>#REF!</v>
      </c>
      <c r="K98" s="49" t="s">
        <v>49</v>
      </c>
      <c r="L98" s="25" t="e">
        <f>#REF!+#REF!+#REF!+#REF!</f>
        <v>#REF!</v>
      </c>
      <c r="M98" s="49" t="s">
        <v>49</v>
      </c>
      <c r="N98" s="25" t="e">
        <f>#REF!+#REF!+#REF!+#REF!</f>
        <v>#REF!</v>
      </c>
      <c r="O98" s="49" t="s">
        <v>49</v>
      </c>
      <c r="P98" s="25" t="e">
        <f>#REF!+#REF!+#REF!+#REF!</f>
        <v>#REF!</v>
      </c>
      <c r="Q98" s="49" t="s">
        <v>49</v>
      </c>
      <c r="R98" s="25" t="e">
        <f>#REF!+#REF!+#REF!+#REF!</f>
        <v>#REF!</v>
      </c>
      <c r="S98" s="49" t="s">
        <v>49</v>
      </c>
      <c r="T98" s="25" t="e">
        <f>#REF!+#REF!+#REF!+#REF!</f>
        <v>#REF!</v>
      </c>
      <c r="U98" s="49" t="s">
        <v>49</v>
      </c>
      <c r="V98" s="25" t="e">
        <f>#REF!+#REF!+#REF!+#REF!</f>
        <v>#REF!</v>
      </c>
      <c r="W98" s="49" t="s">
        <v>49</v>
      </c>
      <c r="X98" s="25" t="e">
        <f>#REF!+#REF!+#REF!+#REF!</f>
        <v>#REF!</v>
      </c>
      <c r="Y98" s="49" t="s">
        <v>49</v>
      </c>
      <c r="Z98" s="25" t="e">
        <f>#REF!+#REF!+#REF!+#REF!</f>
        <v>#REF!</v>
      </c>
      <c r="AA98" s="49" t="s">
        <v>49</v>
      </c>
      <c r="AB98" s="25" t="e">
        <f>#REF!+#REF!+#REF!+#REF!</f>
        <v>#REF!</v>
      </c>
      <c r="AC98" s="49" t="s">
        <v>49</v>
      </c>
      <c r="AD98" s="25" t="e">
        <f>#REF!+#REF!+#REF!+#REF!</f>
        <v>#REF!</v>
      </c>
      <c r="AE98" s="18"/>
    </row>
    <row r="99" spans="1:31" ht="13.5" customHeight="1" x14ac:dyDescent="0.2">
      <c r="B99" s="24"/>
      <c r="C99" s="85" t="s">
        <v>242</v>
      </c>
      <c r="D99" s="28">
        <f t="shared" ref="D99" si="12">G99+I99+K99+M99+O99+Q99+S99+U99+W99+Y99+AA99+AC99</f>
        <v>56</v>
      </c>
      <c r="E99" s="29" t="s">
        <v>209</v>
      </c>
      <c r="F99" s="30">
        <f t="shared" ref="F99" si="13">SUM(H99,J99,L99,N99,P99,R99,T99,V99,X99,Z99,AB99,AD99)</f>
        <v>5712</v>
      </c>
      <c r="G99" s="32">
        <v>5</v>
      </c>
      <c r="H99" s="31">
        <v>510</v>
      </c>
      <c r="I99" s="32">
        <v>5</v>
      </c>
      <c r="J99" s="31">
        <v>510</v>
      </c>
      <c r="K99" s="32">
        <v>3</v>
      </c>
      <c r="L99" s="31">
        <v>306</v>
      </c>
      <c r="M99" s="32">
        <v>5</v>
      </c>
      <c r="N99" s="31">
        <v>510</v>
      </c>
      <c r="O99" s="32">
        <v>5</v>
      </c>
      <c r="P99" s="31">
        <v>510</v>
      </c>
      <c r="Q99" s="32">
        <v>5</v>
      </c>
      <c r="R99" s="31">
        <v>510</v>
      </c>
      <c r="S99" s="32">
        <v>3</v>
      </c>
      <c r="T99" s="31">
        <v>306</v>
      </c>
      <c r="U99" s="32">
        <v>5</v>
      </c>
      <c r="V99" s="31">
        <v>510</v>
      </c>
      <c r="W99" s="32">
        <v>5</v>
      </c>
      <c r="X99" s="31">
        <v>510</v>
      </c>
      <c r="Y99" s="32">
        <v>5</v>
      </c>
      <c r="Z99" s="31">
        <v>510</v>
      </c>
      <c r="AA99" s="32">
        <v>5</v>
      </c>
      <c r="AB99" s="31">
        <v>510</v>
      </c>
      <c r="AC99" s="32">
        <v>5</v>
      </c>
      <c r="AD99" s="31">
        <v>510</v>
      </c>
      <c r="AE99" s="18"/>
    </row>
    <row r="100" spans="1:31" ht="15" customHeight="1" x14ac:dyDescent="0.2">
      <c r="B100" s="19">
        <v>2600</v>
      </c>
      <c r="C100" s="20" t="s">
        <v>65</v>
      </c>
      <c r="D100" s="34"/>
      <c r="E100" s="19"/>
      <c r="F100" s="43">
        <f>SUM(F101)</f>
        <v>610260</v>
      </c>
      <c r="G100" s="41"/>
      <c r="H100" s="43">
        <f>SUM(H101)</f>
        <v>50600</v>
      </c>
      <c r="I100" s="41" t="s">
        <v>49</v>
      </c>
      <c r="J100" s="43">
        <f>SUM(J101)</f>
        <v>51280</v>
      </c>
      <c r="K100" s="41" t="s">
        <v>49</v>
      </c>
      <c r="L100" s="43">
        <f>SUM(L101)</f>
        <v>50600</v>
      </c>
      <c r="M100" s="41" t="s">
        <v>49</v>
      </c>
      <c r="N100" s="43">
        <f>SUM(N101)</f>
        <v>50940</v>
      </c>
      <c r="O100" s="41" t="s">
        <v>49</v>
      </c>
      <c r="P100" s="43">
        <f>SUM(P101)</f>
        <v>50600</v>
      </c>
      <c r="Q100" s="41" t="s">
        <v>49</v>
      </c>
      <c r="R100" s="43">
        <f>SUM(R101)</f>
        <v>50600</v>
      </c>
      <c r="S100" s="41" t="s">
        <v>49</v>
      </c>
      <c r="T100" s="43">
        <f>SUM(T101)</f>
        <v>51280</v>
      </c>
      <c r="U100" s="41" t="s">
        <v>49</v>
      </c>
      <c r="V100" s="43">
        <f>SUM(V101)</f>
        <v>50600</v>
      </c>
      <c r="W100" s="41" t="s">
        <v>49</v>
      </c>
      <c r="X100" s="43">
        <f>SUM(X101)</f>
        <v>50940</v>
      </c>
      <c r="Y100" s="41" t="s">
        <v>49</v>
      </c>
      <c r="Z100" s="43">
        <f>SUM(Z101)</f>
        <v>50940</v>
      </c>
      <c r="AA100" s="41" t="s">
        <v>49</v>
      </c>
      <c r="AB100" s="43">
        <f>SUM(AB101)</f>
        <v>51280</v>
      </c>
      <c r="AC100" s="41" t="s">
        <v>49</v>
      </c>
      <c r="AD100" s="43">
        <f>SUM(AD101)</f>
        <v>50600</v>
      </c>
      <c r="AE100" s="18"/>
    </row>
    <row r="101" spans="1:31" ht="14.25" customHeight="1" x14ac:dyDescent="0.2">
      <c r="B101" s="24">
        <v>261</v>
      </c>
      <c r="C101" s="20" t="s">
        <v>66</v>
      </c>
      <c r="D101" s="28"/>
      <c r="E101" s="19"/>
      <c r="F101" s="25">
        <f>SUM(F102:F104)</f>
        <v>610260</v>
      </c>
      <c r="G101" s="39"/>
      <c r="H101" s="25">
        <f>SUM(H102:H104)</f>
        <v>50600</v>
      </c>
      <c r="I101" s="26"/>
      <c r="J101" s="25">
        <f>SUM(J102:J104)</f>
        <v>51280</v>
      </c>
      <c r="K101" s="26"/>
      <c r="L101" s="25">
        <f>SUM(L102:L104)</f>
        <v>50600</v>
      </c>
      <c r="M101" s="26"/>
      <c r="N101" s="25">
        <f>SUM(N102:N104)</f>
        <v>50940</v>
      </c>
      <c r="O101" s="26"/>
      <c r="P101" s="25">
        <f>SUM(P102:P104)</f>
        <v>50600</v>
      </c>
      <c r="Q101" s="26"/>
      <c r="R101" s="25">
        <f>SUM(R102:R104)</f>
        <v>50600</v>
      </c>
      <c r="S101" s="26"/>
      <c r="T101" s="25">
        <f>SUM(T102:T104)</f>
        <v>51280</v>
      </c>
      <c r="U101" s="26"/>
      <c r="V101" s="25">
        <f>SUM(V102:V104)</f>
        <v>50600</v>
      </c>
      <c r="W101" s="26"/>
      <c r="X101" s="25">
        <f>SUM(X102:X104)</f>
        <v>50940</v>
      </c>
      <c r="Y101" s="26"/>
      <c r="Z101" s="25">
        <f>SUM(Z102:Z104)</f>
        <v>50940</v>
      </c>
      <c r="AA101" s="26"/>
      <c r="AB101" s="25">
        <f>SUM(AB102:AB104)</f>
        <v>51280</v>
      </c>
      <c r="AC101" s="26"/>
      <c r="AD101" s="25">
        <f>SUM(AD102:AD104)</f>
        <v>50600</v>
      </c>
      <c r="AE101" s="18"/>
    </row>
    <row r="102" spans="1:31" ht="12" customHeight="1" x14ac:dyDescent="0.2">
      <c r="A102" s="93"/>
      <c r="B102" s="38"/>
      <c r="C102" s="85" t="s">
        <v>67</v>
      </c>
      <c r="D102" s="34">
        <f t="shared" ref="D102:D114" si="14">G102+I102+K102+M102+O102+Q102+S102+U102+W102+Y102+AA102+AC102</f>
        <v>18</v>
      </c>
      <c r="E102" s="33" t="s">
        <v>168</v>
      </c>
      <c r="F102" s="37">
        <f>SUM(H102,J102,L102,N102,P102,R102,T102,V102,X102,Z102,AB102,AD102)</f>
        <v>3060</v>
      </c>
      <c r="G102" s="44">
        <v>0</v>
      </c>
      <c r="H102" s="38">
        <v>0</v>
      </c>
      <c r="I102" s="44">
        <v>4</v>
      </c>
      <c r="J102" s="38">
        <v>680</v>
      </c>
      <c r="K102" s="44">
        <v>0</v>
      </c>
      <c r="L102" s="38">
        <v>0</v>
      </c>
      <c r="M102" s="44">
        <v>2</v>
      </c>
      <c r="N102" s="38">
        <v>340</v>
      </c>
      <c r="O102" s="44">
        <v>0</v>
      </c>
      <c r="P102" s="38">
        <v>0</v>
      </c>
      <c r="Q102" s="44">
        <v>0</v>
      </c>
      <c r="R102" s="38">
        <v>0</v>
      </c>
      <c r="S102" s="44">
        <v>4</v>
      </c>
      <c r="T102" s="38">
        <v>680</v>
      </c>
      <c r="U102" s="44">
        <v>0</v>
      </c>
      <c r="V102" s="38">
        <v>0</v>
      </c>
      <c r="W102" s="44">
        <v>2</v>
      </c>
      <c r="X102" s="38">
        <v>340</v>
      </c>
      <c r="Y102" s="44">
        <v>2</v>
      </c>
      <c r="Z102" s="38">
        <v>340</v>
      </c>
      <c r="AA102" s="44">
        <v>4</v>
      </c>
      <c r="AB102" s="38">
        <v>680</v>
      </c>
      <c r="AC102" s="44">
        <v>0</v>
      </c>
      <c r="AD102" s="38">
        <v>0</v>
      </c>
      <c r="AE102" s="18"/>
    </row>
    <row r="103" spans="1:31" ht="12" customHeight="1" x14ac:dyDescent="0.2">
      <c r="A103" s="94"/>
      <c r="B103" s="24"/>
      <c r="C103" s="85" t="s">
        <v>68</v>
      </c>
      <c r="D103" s="28">
        <f t="shared" si="14"/>
        <v>22800</v>
      </c>
      <c r="E103" s="33" t="s">
        <v>168</v>
      </c>
      <c r="F103" s="30">
        <f>SUM(H103,J103,L103,N103,P103,R103,T103,V103,X103,Z103,AB103,AD103)</f>
        <v>475200</v>
      </c>
      <c r="G103" s="32">
        <v>1900</v>
      </c>
      <c r="H103" s="31">
        <v>39600</v>
      </c>
      <c r="I103" s="32">
        <v>1900</v>
      </c>
      <c r="J103" s="31">
        <v>39600</v>
      </c>
      <c r="K103" s="32">
        <v>1900</v>
      </c>
      <c r="L103" s="31">
        <v>39600</v>
      </c>
      <c r="M103" s="32">
        <v>1900</v>
      </c>
      <c r="N103" s="31">
        <v>39600</v>
      </c>
      <c r="O103" s="32">
        <v>1900</v>
      </c>
      <c r="P103" s="31">
        <v>39600</v>
      </c>
      <c r="Q103" s="32">
        <v>1900</v>
      </c>
      <c r="R103" s="31">
        <v>39600</v>
      </c>
      <c r="S103" s="32">
        <v>1900</v>
      </c>
      <c r="T103" s="31">
        <v>39600</v>
      </c>
      <c r="U103" s="32">
        <v>1900</v>
      </c>
      <c r="V103" s="31">
        <v>39600</v>
      </c>
      <c r="W103" s="32">
        <v>1900</v>
      </c>
      <c r="X103" s="31">
        <v>39600</v>
      </c>
      <c r="Y103" s="32">
        <v>1900</v>
      </c>
      <c r="Z103" s="31">
        <v>39600</v>
      </c>
      <c r="AA103" s="32">
        <v>1900</v>
      </c>
      <c r="AB103" s="31">
        <v>39600</v>
      </c>
      <c r="AC103" s="32">
        <v>1900</v>
      </c>
      <c r="AD103" s="31">
        <v>39600</v>
      </c>
      <c r="AE103" s="18"/>
    </row>
    <row r="104" spans="1:31" ht="12.75" customHeight="1" x14ac:dyDescent="0.2">
      <c r="A104" s="94"/>
      <c r="B104" s="24"/>
      <c r="C104" s="85" t="s">
        <v>69</v>
      </c>
      <c r="D104" s="28">
        <f t="shared" si="14"/>
        <v>6000</v>
      </c>
      <c r="E104" s="33" t="s">
        <v>168</v>
      </c>
      <c r="F104" s="30">
        <f>SUM(H104,J104,L104,N104,P104,R104,T104,V104,X104,Z104,AB104,AD104)</f>
        <v>132000</v>
      </c>
      <c r="G104" s="32">
        <v>500</v>
      </c>
      <c r="H104" s="31">
        <v>11000</v>
      </c>
      <c r="I104" s="32">
        <v>500</v>
      </c>
      <c r="J104" s="31">
        <v>11000</v>
      </c>
      <c r="K104" s="32">
        <v>500</v>
      </c>
      <c r="L104" s="31">
        <v>11000</v>
      </c>
      <c r="M104" s="32">
        <v>500</v>
      </c>
      <c r="N104" s="31">
        <v>11000</v>
      </c>
      <c r="O104" s="32">
        <v>500</v>
      </c>
      <c r="P104" s="31">
        <v>11000</v>
      </c>
      <c r="Q104" s="32">
        <v>500</v>
      </c>
      <c r="R104" s="31">
        <v>11000</v>
      </c>
      <c r="S104" s="32">
        <v>500</v>
      </c>
      <c r="T104" s="31">
        <v>11000</v>
      </c>
      <c r="U104" s="32">
        <v>500</v>
      </c>
      <c r="V104" s="31">
        <v>11000</v>
      </c>
      <c r="W104" s="32">
        <v>500</v>
      </c>
      <c r="X104" s="31">
        <v>11000</v>
      </c>
      <c r="Y104" s="32">
        <v>500</v>
      </c>
      <c r="Z104" s="31">
        <v>11000</v>
      </c>
      <c r="AA104" s="32">
        <v>500</v>
      </c>
      <c r="AB104" s="31">
        <v>11000</v>
      </c>
      <c r="AC104" s="32">
        <v>500</v>
      </c>
      <c r="AD104" s="31">
        <v>11000</v>
      </c>
      <c r="AE104" s="18"/>
    </row>
    <row r="105" spans="1:31" ht="24.75" customHeight="1" x14ac:dyDescent="0.2">
      <c r="A105" s="95"/>
      <c r="B105" s="19">
        <v>2700</v>
      </c>
      <c r="C105" s="20" t="s">
        <v>70</v>
      </c>
      <c r="D105" s="28"/>
      <c r="E105" s="22"/>
      <c r="F105" s="23">
        <f>SUM(F106,F108,F113,F115)</f>
        <v>20476</v>
      </c>
      <c r="G105" s="39"/>
      <c r="H105" s="23">
        <f>SUM(H106,H108,H113,H115)</f>
        <v>834</v>
      </c>
      <c r="I105" s="39" t="s">
        <v>49</v>
      </c>
      <c r="J105" s="23">
        <f>SUM(J106,J108,J113,J115)</f>
        <v>2085</v>
      </c>
      <c r="K105" s="39" t="s">
        <v>49</v>
      </c>
      <c r="L105" s="23">
        <f>SUM(L106,L108,L113,L115)</f>
        <v>6750</v>
      </c>
      <c r="M105" s="39" t="s">
        <v>49</v>
      </c>
      <c r="N105" s="23">
        <f>SUM(N106,N108,N113,N115)</f>
        <v>2222</v>
      </c>
      <c r="O105" s="39" t="s">
        <v>49</v>
      </c>
      <c r="P105" s="23">
        <f>SUM(P106,P108,P113,P115)</f>
        <v>0</v>
      </c>
      <c r="Q105" s="39" t="s">
        <v>49</v>
      </c>
      <c r="R105" s="23">
        <f>SUM(R106,R108,R113,R115)</f>
        <v>0</v>
      </c>
      <c r="S105" s="39" t="s">
        <v>49</v>
      </c>
      <c r="T105" s="23">
        <f>SUM(T106,T108,T113,T115)</f>
        <v>7085</v>
      </c>
      <c r="U105" s="39" t="s">
        <v>49</v>
      </c>
      <c r="V105" s="23">
        <f>SUM(V106,V108,V113,V115)</f>
        <v>0</v>
      </c>
      <c r="W105" s="39" t="s">
        <v>49</v>
      </c>
      <c r="X105" s="23">
        <f>SUM(X106,X108,X113,X115)</f>
        <v>0</v>
      </c>
      <c r="Y105" s="39" t="s">
        <v>49</v>
      </c>
      <c r="Z105" s="23">
        <f>SUM(Z106,Z108,Z113,Z115)</f>
        <v>0</v>
      </c>
      <c r="AA105" s="39" t="s">
        <v>49</v>
      </c>
      <c r="AB105" s="23">
        <f>SUM(AB106,AB108,AB113,AB115)</f>
        <v>1500</v>
      </c>
      <c r="AC105" s="39" t="s">
        <v>49</v>
      </c>
      <c r="AD105" s="23">
        <f>SUM(AD106,AD108,AD113,AD115)</f>
        <v>0</v>
      </c>
      <c r="AE105" s="18"/>
    </row>
    <row r="106" spans="1:31" ht="15" customHeight="1" x14ac:dyDescent="0.2">
      <c r="A106" s="95"/>
      <c r="B106" s="24">
        <v>271</v>
      </c>
      <c r="C106" s="20" t="s">
        <v>71</v>
      </c>
      <c r="D106" s="28"/>
      <c r="E106" s="19"/>
      <c r="F106" s="25">
        <f>F107</f>
        <v>10834</v>
      </c>
      <c r="G106" s="39"/>
      <c r="H106" s="25">
        <f>H107</f>
        <v>834</v>
      </c>
      <c r="I106" s="26"/>
      <c r="J106" s="25">
        <f>J107</f>
        <v>0</v>
      </c>
      <c r="K106" s="26"/>
      <c r="L106" s="25">
        <f>L107</f>
        <v>5000</v>
      </c>
      <c r="M106" s="26"/>
      <c r="N106" s="25">
        <f>N107</f>
        <v>0</v>
      </c>
      <c r="O106" s="26"/>
      <c r="P106" s="25">
        <f>P107</f>
        <v>0</v>
      </c>
      <c r="Q106" s="26"/>
      <c r="R106" s="25">
        <f>R107</f>
        <v>0</v>
      </c>
      <c r="S106" s="26"/>
      <c r="T106" s="25">
        <f>T107</f>
        <v>5000</v>
      </c>
      <c r="U106" s="26"/>
      <c r="V106" s="25">
        <f>V107</f>
        <v>0</v>
      </c>
      <c r="W106" s="26"/>
      <c r="X106" s="25">
        <f>X107</f>
        <v>0</v>
      </c>
      <c r="Y106" s="26"/>
      <c r="Z106" s="25">
        <f>Z107</f>
        <v>0</v>
      </c>
      <c r="AA106" s="26"/>
      <c r="AB106" s="25">
        <f>AB107</f>
        <v>0</v>
      </c>
      <c r="AC106" s="26"/>
      <c r="AD106" s="25">
        <f>AD107</f>
        <v>0</v>
      </c>
      <c r="AE106" s="18"/>
    </row>
    <row r="107" spans="1:31" ht="14.25" customHeight="1" x14ac:dyDescent="0.2">
      <c r="A107" s="95"/>
      <c r="B107" s="24"/>
      <c r="C107" s="85" t="s">
        <v>72</v>
      </c>
      <c r="D107" s="28">
        <f t="shared" si="14"/>
        <v>26</v>
      </c>
      <c r="E107" s="33" t="s">
        <v>35</v>
      </c>
      <c r="F107" s="30">
        <f t="shared" ref="F107:F117" si="15">SUM(H107,J107,L107,N107,P107,R107,T107,V107,X107,Z107,AB107,AD107)</f>
        <v>10834</v>
      </c>
      <c r="G107" s="32">
        <v>2</v>
      </c>
      <c r="H107" s="31">
        <v>834</v>
      </c>
      <c r="I107" s="32">
        <v>0</v>
      </c>
      <c r="J107" s="31">
        <v>0</v>
      </c>
      <c r="K107" s="32">
        <v>12</v>
      </c>
      <c r="L107" s="31">
        <v>5000</v>
      </c>
      <c r="M107" s="32">
        <v>0</v>
      </c>
      <c r="N107" s="31">
        <v>0</v>
      </c>
      <c r="O107" s="32">
        <v>0</v>
      </c>
      <c r="P107" s="31">
        <v>0</v>
      </c>
      <c r="Q107" s="32">
        <v>0</v>
      </c>
      <c r="R107" s="31">
        <v>0</v>
      </c>
      <c r="S107" s="32">
        <v>12</v>
      </c>
      <c r="T107" s="31">
        <v>5000</v>
      </c>
      <c r="U107" s="32">
        <v>0</v>
      </c>
      <c r="V107" s="31">
        <v>0</v>
      </c>
      <c r="W107" s="32">
        <v>0</v>
      </c>
      <c r="X107" s="31">
        <v>0</v>
      </c>
      <c r="Y107" s="32">
        <v>0</v>
      </c>
      <c r="Z107" s="31">
        <v>0</v>
      </c>
      <c r="AA107" s="32">
        <v>0</v>
      </c>
      <c r="AB107" s="31">
        <v>0</v>
      </c>
      <c r="AC107" s="32">
        <v>0</v>
      </c>
      <c r="AD107" s="31">
        <v>0</v>
      </c>
      <c r="AE107" s="18"/>
    </row>
    <row r="108" spans="1:31" ht="21.75" customHeight="1" x14ac:dyDescent="0.2">
      <c r="A108" s="95"/>
      <c r="B108" s="24">
        <v>272</v>
      </c>
      <c r="C108" s="20" t="s">
        <v>153</v>
      </c>
      <c r="D108" s="28"/>
      <c r="E108" s="33"/>
      <c r="F108" s="50">
        <f>SUM(F109:F112)</f>
        <v>7280</v>
      </c>
      <c r="G108" s="39"/>
      <c r="H108" s="50">
        <f>SUM(H109:H112)</f>
        <v>0</v>
      </c>
      <c r="I108" s="39"/>
      <c r="J108" s="50">
        <f>SUM(J109:J112)</f>
        <v>2085</v>
      </c>
      <c r="K108" s="39"/>
      <c r="L108" s="50">
        <f>SUM(L109:L112)</f>
        <v>0</v>
      </c>
      <c r="M108" s="39"/>
      <c r="N108" s="50">
        <f>SUM(N109:N112)</f>
        <v>1985</v>
      </c>
      <c r="O108" s="39"/>
      <c r="P108" s="50">
        <f>SUM(P109:P112)</f>
        <v>0</v>
      </c>
      <c r="Q108" s="39"/>
      <c r="R108" s="50">
        <f>SUM(R109:R112)</f>
        <v>0</v>
      </c>
      <c r="S108" s="39"/>
      <c r="T108" s="50">
        <f>SUM(T109:T112)</f>
        <v>2085</v>
      </c>
      <c r="U108" s="39"/>
      <c r="V108" s="50">
        <f>SUM(V109:V112)</f>
        <v>0</v>
      </c>
      <c r="W108" s="39"/>
      <c r="X108" s="50">
        <f>SUM(X109:X112)</f>
        <v>0</v>
      </c>
      <c r="Y108" s="39"/>
      <c r="Z108" s="50">
        <f>SUM(Z109:Z112)</f>
        <v>0</v>
      </c>
      <c r="AA108" s="39"/>
      <c r="AB108" s="50">
        <f>SUM(AB109:AB112)</f>
        <v>1125</v>
      </c>
      <c r="AC108" s="39"/>
      <c r="AD108" s="50">
        <f>SUM(AD109:AD112)</f>
        <v>0</v>
      </c>
      <c r="AE108" s="18"/>
    </row>
    <row r="109" spans="1:31" ht="13.5" customHeight="1" x14ac:dyDescent="0.2">
      <c r="A109" s="95"/>
      <c r="B109" s="24"/>
      <c r="C109" s="85" t="s">
        <v>216</v>
      </c>
      <c r="D109" s="28">
        <f>G109+I109+K109+M109+O109+Q109+S109+U109+W109+Y109+AA109+AC109</f>
        <v>12</v>
      </c>
      <c r="E109" s="33" t="s">
        <v>35</v>
      </c>
      <c r="F109" s="30">
        <f t="shared" si="15"/>
        <v>1100</v>
      </c>
      <c r="G109" s="32">
        <v>0</v>
      </c>
      <c r="H109" s="31">
        <v>0</v>
      </c>
      <c r="I109" s="32">
        <v>3</v>
      </c>
      <c r="J109" s="31">
        <v>275</v>
      </c>
      <c r="K109" s="32">
        <v>0</v>
      </c>
      <c r="L109" s="31">
        <v>0</v>
      </c>
      <c r="M109" s="32">
        <v>3</v>
      </c>
      <c r="N109" s="31">
        <v>275</v>
      </c>
      <c r="O109" s="32">
        <v>0</v>
      </c>
      <c r="P109" s="31">
        <v>0</v>
      </c>
      <c r="Q109" s="32">
        <v>0</v>
      </c>
      <c r="R109" s="31">
        <v>0</v>
      </c>
      <c r="S109" s="32">
        <v>3</v>
      </c>
      <c r="T109" s="31">
        <v>275</v>
      </c>
      <c r="U109" s="32">
        <v>0</v>
      </c>
      <c r="V109" s="32">
        <v>0</v>
      </c>
      <c r="W109" s="31">
        <v>0</v>
      </c>
      <c r="X109" s="31">
        <v>0</v>
      </c>
      <c r="Y109" s="32">
        <v>0</v>
      </c>
      <c r="Z109" s="31">
        <v>0</v>
      </c>
      <c r="AA109" s="32">
        <v>3</v>
      </c>
      <c r="AB109" s="31">
        <v>275</v>
      </c>
      <c r="AC109" s="32">
        <v>0</v>
      </c>
      <c r="AD109" s="31">
        <v>0</v>
      </c>
      <c r="AE109" s="18"/>
    </row>
    <row r="110" spans="1:31" ht="13.5" customHeight="1" x14ac:dyDescent="0.2">
      <c r="A110" s="95"/>
      <c r="B110" s="21"/>
      <c r="C110" s="85" t="s">
        <v>245</v>
      </c>
      <c r="D110" s="28">
        <f>G110+I110+K110+M110+O110+Q110+S110+U110+W110+Y110+AA110+AC110</f>
        <v>4</v>
      </c>
      <c r="E110" s="33" t="s">
        <v>35</v>
      </c>
      <c r="F110" s="30">
        <f t="shared" ref="F110" si="16">SUM(H110,J110,L110,N110,P110,R110,T110,V110,X110,Z110,AB110,AD110)</f>
        <v>200</v>
      </c>
      <c r="G110" s="32">
        <v>0</v>
      </c>
      <c r="H110" s="31">
        <v>0</v>
      </c>
      <c r="I110" s="32">
        <v>2</v>
      </c>
      <c r="J110" s="31">
        <v>100</v>
      </c>
      <c r="K110" s="32">
        <v>0</v>
      </c>
      <c r="L110" s="31">
        <v>0</v>
      </c>
      <c r="M110" s="32">
        <v>0</v>
      </c>
      <c r="N110" s="31">
        <v>0</v>
      </c>
      <c r="O110" s="32">
        <v>0</v>
      </c>
      <c r="P110" s="31">
        <v>0</v>
      </c>
      <c r="Q110" s="32">
        <v>0</v>
      </c>
      <c r="R110" s="31">
        <v>0</v>
      </c>
      <c r="S110" s="32">
        <v>2</v>
      </c>
      <c r="T110" s="31">
        <v>100</v>
      </c>
      <c r="U110" s="32">
        <v>0</v>
      </c>
      <c r="V110" s="32">
        <v>0</v>
      </c>
      <c r="W110" s="31">
        <v>0</v>
      </c>
      <c r="X110" s="31">
        <v>0</v>
      </c>
      <c r="Y110" s="32">
        <v>0</v>
      </c>
      <c r="Z110" s="31">
        <v>0</v>
      </c>
      <c r="AA110" s="32">
        <v>0</v>
      </c>
      <c r="AB110" s="31">
        <v>0</v>
      </c>
      <c r="AC110" s="32">
        <v>0</v>
      </c>
      <c r="AD110" s="31">
        <v>0</v>
      </c>
      <c r="AE110" s="18"/>
    </row>
    <row r="111" spans="1:31" ht="13.5" customHeight="1" x14ac:dyDescent="0.2">
      <c r="A111" s="93"/>
      <c r="B111" s="31"/>
      <c r="C111" s="85" t="s">
        <v>244</v>
      </c>
      <c r="D111" s="28">
        <f>G111+I111+K111+M111+O111+Q111+S111+U111+W111+Y111+AA111+AC111</f>
        <v>20</v>
      </c>
      <c r="E111" s="33" t="s">
        <v>35</v>
      </c>
      <c r="F111" s="30">
        <f t="shared" si="15"/>
        <v>3400</v>
      </c>
      <c r="G111" s="32">
        <v>0</v>
      </c>
      <c r="H111" s="31">
        <v>0</v>
      </c>
      <c r="I111" s="32">
        <v>5</v>
      </c>
      <c r="J111" s="31">
        <v>850</v>
      </c>
      <c r="K111" s="32">
        <v>0</v>
      </c>
      <c r="L111" s="31">
        <v>0</v>
      </c>
      <c r="M111" s="32">
        <v>5</v>
      </c>
      <c r="N111" s="31">
        <v>850</v>
      </c>
      <c r="O111" s="32">
        <v>0</v>
      </c>
      <c r="P111" s="31">
        <v>0</v>
      </c>
      <c r="Q111" s="32">
        <v>0</v>
      </c>
      <c r="R111" s="31">
        <v>0</v>
      </c>
      <c r="S111" s="32">
        <v>5</v>
      </c>
      <c r="T111" s="31">
        <v>850</v>
      </c>
      <c r="U111" s="32">
        <v>0</v>
      </c>
      <c r="V111" s="31">
        <v>0</v>
      </c>
      <c r="W111" s="32">
        <v>0</v>
      </c>
      <c r="X111" s="31">
        <v>0</v>
      </c>
      <c r="Y111" s="32">
        <v>0</v>
      </c>
      <c r="Z111" s="31">
        <v>0</v>
      </c>
      <c r="AA111" s="32">
        <v>5</v>
      </c>
      <c r="AB111" s="31">
        <v>850</v>
      </c>
      <c r="AC111" s="32">
        <v>0</v>
      </c>
      <c r="AD111" s="31">
        <v>0</v>
      </c>
      <c r="AE111" s="18"/>
    </row>
    <row r="112" spans="1:31" ht="13.5" customHeight="1" x14ac:dyDescent="0.2">
      <c r="A112" s="95"/>
      <c r="B112" s="24"/>
      <c r="C112" s="85" t="s">
        <v>243</v>
      </c>
      <c r="D112" s="28">
        <f>G112+I112+K112+M112+O112+Q112+S112+U112+W112+Y112+AA112+AC112</f>
        <v>6</v>
      </c>
      <c r="E112" s="33" t="s">
        <v>35</v>
      </c>
      <c r="F112" s="30">
        <f t="shared" si="15"/>
        <v>2580</v>
      </c>
      <c r="G112" s="32">
        <v>0</v>
      </c>
      <c r="H112" s="31">
        <v>0</v>
      </c>
      <c r="I112" s="32">
        <v>2</v>
      </c>
      <c r="J112" s="31">
        <v>860</v>
      </c>
      <c r="K112" s="32">
        <v>0</v>
      </c>
      <c r="L112" s="31">
        <v>0</v>
      </c>
      <c r="M112" s="32">
        <v>2</v>
      </c>
      <c r="N112" s="31">
        <v>860</v>
      </c>
      <c r="O112" s="32">
        <v>0</v>
      </c>
      <c r="P112" s="31">
        <v>0</v>
      </c>
      <c r="Q112" s="32">
        <v>0</v>
      </c>
      <c r="R112" s="31">
        <v>0</v>
      </c>
      <c r="S112" s="32">
        <v>2</v>
      </c>
      <c r="T112" s="31">
        <v>860</v>
      </c>
      <c r="U112" s="32">
        <v>0</v>
      </c>
      <c r="V112" s="31">
        <v>0</v>
      </c>
      <c r="W112" s="32">
        <v>0</v>
      </c>
      <c r="X112" s="31">
        <v>0</v>
      </c>
      <c r="Y112" s="32">
        <v>0</v>
      </c>
      <c r="Z112" s="31">
        <v>0</v>
      </c>
      <c r="AA112" s="32">
        <v>0</v>
      </c>
      <c r="AB112" s="31">
        <v>0</v>
      </c>
      <c r="AC112" s="32">
        <v>0</v>
      </c>
      <c r="AD112" s="31">
        <v>0</v>
      </c>
      <c r="AE112" s="18"/>
    </row>
    <row r="113" spans="2:31" ht="13.5" customHeight="1" x14ac:dyDescent="0.2">
      <c r="B113" s="24">
        <v>273</v>
      </c>
      <c r="C113" s="20" t="s">
        <v>73</v>
      </c>
      <c r="D113" s="34"/>
      <c r="E113" s="19"/>
      <c r="F113" s="25">
        <f>F114</f>
        <v>1375</v>
      </c>
      <c r="G113" s="41"/>
      <c r="H113" s="25">
        <f>H114</f>
        <v>0</v>
      </c>
      <c r="I113" s="42"/>
      <c r="J113" s="25">
        <f>J114</f>
        <v>0</v>
      </c>
      <c r="K113" s="42"/>
      <c r="L113" s="25">
        <f>L114</f>
        <v>1375</v>
      </c>
      <c r="M113" s="42"/>
      <c r="N113" s="25">
        <f>N114</f>
        <v>0</v>
      </c>
      <c r="O113" s="42"/>
      <c r="P113" s="25">
        <f>P114</f>
        <v>0</v>
      </c>
      <c r="Q113" s="42"/>
      <c r="R113" s="25">
        <f>R114</f>
        <v>0</v>
      </c>
      <c r="S113" s="42"/>
      <c r="T113" s="25">
        <f>T114</f>
        <v>0</v>
      </c>
      <c r="U113" s="42"/>
      <c r="V113" s="25">
        <f>V114</f>
        <v>0</v>
      </c>
      <c r="W113" s="42"/>
      <c r="X113" s="25">
        <f>X114</f>
        <v>0</v>
      </c>
      <c r="Y113" s="42"/>
      <c r="Z113" s="25">
        <f>Z114</f>
        <v>0</v>
      </c>
      <c r="AA113" s="42"/>
      <c r="AB113" s="25">
        <f>AB114</f>
        <v>0</v>
      </c>
      <c r="AC113" s="42"/>
      <c r="AD113" s="25">
        <f>AD114</f>
        <v>0</v>
      </c>
      <c r="AE113" s="18"/>
    </row>
    <row r="114" spans="2:31" ht="13.5" customHeight="1" x14ac:dyDescent="0.2">
      <c r="B114" s="24"/>
      <c r="C114" s="85" t="s">
        <v>74</v>
      </c>
      <c r="D114" s="34">
        <f t="shared" si="14"/>
        <v>2</v>
      </c>
      <c r="E114" s="33" t="s">
        <v>35</v>
      </c>
      <c r="F114" s="37">
        <f t="shared" si="15"/>
        <v>1375</v>
      </c>
      <c r="G114" s="44">
        <v>0</v>
      </c>
      <c r="H114" s="38">
        <v>0</v>
      </c>
      <c r="I114" s="44">
        <v>0</v>
      </c>
      <c r="J114" s="38">
        <v>0</v>
      </c>
      <c r="K114" s="44">
        <v>2</v>
      </c>
      <c r="L114" s="38">
        <v>1375</v>
      </c>
      <c r="M114" s="44">
        <v>0</v>
      </c>
      <c r="N114" s="38">
        <v>0</v>
      </c>
      <c r="O114" s="44">
        <v>0</v>
      </c>
      <c r="P114" s="38">
        <v>0</v>
      </c>
      <c r="Q114" s="44">
        <v>0</v>
      </c>
      <c r="R114" s="38">
        <v>0</v>
      </c>
      <c r="S114" s="44">
        <v>0</v>
      </c>
      <c r="T114" s="38">
        <v>0</v>
      </c>
      <c r="U114" s="44">
        <v>0</v>
      </c>
      <c r="V114" s="38">
        <v>0</v>
      </c>
      <c r="W114" s="44">
        <v>0</v>
      </c>
      <c r="X114" s="38">
        <v>0</v>
      </c>
      <c r="Y114" s="44">
        <v>0</v>
      </c>
      <c r="Z114" s="38">
        <v>0</v>
      </c>
      <c r="AA114" s="44">
        <v>0</v>
      </c>
      <c r="AB114" s="38">
        <v>0</v>
      </c>
      <c r="AC114" s="44">
        <v>0</v>
      </c>
      <c r="AD114" s="38">
        <v>0</v>
      </c>
      <c r="AE114" s="18"/>
    </row>
    <row r="115" spans="2:31" ht="13.5" customHeight="1" x14ac:dyDescent="0.2">
      <c r="B115" s="24">
        <v>274</v>
      </c>
      <c r="C115" s="20" t="s">
        <v>75</v>
      </c>
      <c r="D115" s="34"/>
      <c r="E115" s="33"/>
      <c r="F115" s="25">
        <f>SUM(F116:F117)</f>
        <v>987</v>
      </c>
      <c r="G115" s="44"/>
      <c r="H115" s="42">
        <f>H116+H117</f>
        <v>0</v>
      </c>
      <c r="I115" s="42"/>
      <c r="J115" s="42">
        <f t="shared" ref="J115:AD115" si="17">J116+J117</f>
        <v>0</v>
      </c>
      <c r="K115" s="42"/>
      <c r="L115" s="42">
        <f t="shared" si="17"/>
        <v>375</v>
      </c>
      <c r="M115" s="42"/>
      <c r="N115" s="42">
        <f t="shared" si="17"/>
        <v>237</v>
      </c>
      <c r="O115" s="42"/>
      <c r="P115" s="42">
        <f t="shared" si="17"/>
        <v>0</v>
      </c>
      <c r="Q115" s="42"/>
      <c r="R115" s="42">
        <f t="shared" si="17"/>
        <v>0</v>
      </c>
      <c r="S115" s="42"/>
      <c r="T115" s="42">
        <f t="shared" si="17"/>
        <v>0</v>
      </c>
      <c r="U115" s="42"/>
      <c r="V115" s="42">
        <f t="shared" si="17"/>
        <v>0</v>
      </c>
      <c r="W115" s="42"/>
      <c r="X115" s="42">
        <f t="shared" si="17"/>
        <v>0</v>
      </c>
      <c r="Y115" s="42"/>
      <c r="Z115" s="42">
        <f t="shared" si="17"/>
        <v>0</v>
      </c>
      <c r="AA115" s="42"/>
      <c r="AB115" s="42">
        <f t="shared" si="17"/>
        <v>375</v>
      </c>
      <c r="AC115" s="42"/>
      <c r="AD115" s="42">
        <f t="shared" si="17"/>
        <v>0</v>
      </c>
      <c r="AE115" s="18"/>
    </row>
    <row r="116" spans="2:31" ht="12.75" customHeight="1" x14ac:dyDescent="0.2">
      <c r="B116" s="24"/>
      <c r="C116" s="85" t="s">
        <v>217</v>
      </c>
      <c r="D116" s="28">
        <f t="shared" ref="D116:D163" si="18">G116+I116+K116+M116+O116+Q116+S116+U116+W116+Y116+AA116+AC116</f>
        <v>30</v>
      </c>
      <c r="E116" s="29" t="s">
        <v>35</v>
      </c>
      <c r="F116" s="30">
        <f t="shared" si="15"/>
        <v>750</v>
      </c>
      <c r="G116" s="32">
        <v>0</v>
      </c>
      <c r="H116" s="31">
        <v>0</v>
      </c>
      <c r="I116" s="32">
        <v>0</v>
      </c>
      <c r="J116" s="31">
        <v>0</v>
      </c>
      <c r="K116" s="32">
        <v>15</v>
      </c>
      <c r="L116" s="31">
        <v>375</v>
      </c>
      <c r="M116" s="32">
        <v>0</v>
      </c>
      <c r="N116" s="31">
        <v>0</v>
      </c>
      <c r="O116" s="32">
        <v>0</v>
      </c>
      <c r="P116" s="31">
        <v>0</v>
      </c>
      <c r="Q116" s="32">
        <v>0</v>
      </c>
      <c r="R116" s="31">
        <v>0</v>
      </c>
      <c r="S116" s="32">
        <v>0</v>
      </c>
      <c r="T116" s="31">
        <v>0</v>
      </c>
      <c r="U116" s="32">
        <v>0</v>
      </c>
      <c r="V116" s="31">
        <v>0</v>
      </c>
      <c r="W116" s="32">
        <v>0</v>
      </c>
      <c r="X116" s="31">
        <v>0</v>
      </c>
      <c r="Y116" s="32">
        <v>0</v>
      </c>
      <c r="Z116" s="31">
        <v>0</v>
      </c>
      <c r="AA116" s="32">
        <v>15</v>
      </c>
      <c r="AB116" s="31">
        <v>375</v>
      </c>
      <c r="AC116" s="32">
        <v>0</v>
      </c>
      <c r="AD116" s="31">
        <v>0</v>
      </c>
      <c r="AE116" s="18"/>
    </row>
    <row r="117" spans="2:31" ht="12.75" customHeight="1" x14ac:dyDescent="0.2">
      <c r="B117" s="24"/>
      <c r="C117" s="85" t="s">
        <v>218</v>
      </c>
      <c r="D117" s="34">
        <f t="shared" si="18"/>
        <v>6</v>
      </c>
      <c r="E117" s="33" t="s">
        <v>159</v>
      </c>
      <c r="F117" s="37">
        <f t="shared" si="15"/>
        <v>237</v>
      </c>
      <c r="G117" s="50"/>
      <c r="H117" s="38">
        <v>0</v>
      </c>
      <c r="I117" s="44">
        <v>0</v>
      </c>
      <c r="J117" s="38">
        <v>0</v>
      </c>
      <c r="K117" s="44">
        <v>0</v>
      </c>
      <c r="L117" s="38">
        <v>0</v>
      </c>
      <c r="M117" s="44">
        <v>6</v>
      </c>
      <c r="N117" s="38">
        <v>237</v>
      </c>
      <c r="O117" s="44">
        <v>0</v>
      </c>
      <c r="P117" s="38">
        <v>0</v>
      </c>
      <c r="Q117" s="44">
        <v>0</v>
      </c>
      <c r="R117" s="38">
        <v>0</v>
      </c>
      <c r="S117" s="44">
        <v>0</v>
      </c>
      <c r="T117" s="38">
        <v>0</v>
      </c>
      <c r="U117" s="44">
        <v>0</v>
      </c>
      <c r="V117" s="38">
        <v>0</v>
      </c>
      <c r="W117" s="44">
        <v>0</v>
      </c>
      <c r="X117" s="38">
        <v>0</v>
      </c>
      <c r="Y117" s="44">
        <v>0</v>
      </c>
      <c r="Z117" s="38">
        <v>0</v>
      </c>
      <c r="AA117" s="44">
        <v>0</v>
      </c>
      <c r="AB117" s="38">
        <v>0</v>
      </c>
      <c r="AC117" s="44">
        <v>0</v>
      </c>
      <c r="AD117" s="38">
        <v>0</v>
      </c>
      <c r="AE117" s="18"/>
    </row>
    <row r="118" spans="2:31" ht="25.5" customHeight="1" x14ac:dyDescent="0.2">
      <c r="B118" s="19">
        <v>2900</v>
      </c>
      <c r="C118" s="20" t="s">
        <v>77</v>
      </c>
      <c r="D118" s="28"/>
      <c r="E118" s="22"/>
      <c r="F118" s="23">
        <f>SUM(F119,F123,F126,F128,F135,F146)</f>
        <v>178332.69</v>
      </c>
      <c r="G118" s="39"/>
      <c r="H118" s="23">
        <f>SUM(H119,H123,H126,H128,H135,H146)</f>
        <v>0</v>
      </c>
      <c r="I118" s="39" t="s">
        <v>49</v>
      </c>
      <c r="J118" s="23">
        <f>SUM(J119,J123,J126,J128,J135,J146)</f>
        <v>34321.050000000003</v>
      </c>
      <c r="K118" s="39" t="s">
        <v>49</v>
      </c>
      <c r="L118" s="23">
        <f>SUM(L119,L123,L126,L128,L135,L146)</f>
        <v>16491</v>
      </c>
      <c r="M118" s="39" t="s">
        <v>49</v>
      </c>
      <c r="N118" s="23">
        <f>SUM(N119,N123,N126,N128,N135,N146)</f>
        <v>35885.760000000002</v>
      </c>
      <c r="O118" s="39" t="s">
        <v>49</v>
      </c>
      <c r="P118" s="23">
        <f>SUM(P119,P123,P126,P128,P135,P146)</f>
        <v>8927</v>
      </c>
      <c r="Q118" s="39" t="s">
        <v>49</v>
      </c>
      <c r="R118" s="23">
        <f>SUM(R119,R123,R126,R128,R135,R146)</f>
        <v>19541.760000000002</v>
      </c>
      <c r="S118" s="39" t="s">
        <v>49</v>
      </c>
      <c r="T118" s="23">
        <f>SUM(T119,T123,T126,T128,T135,T146)</f>
        <v>5200</v>
      </c>
      <c r="U118" s="39" t="s">
        <v>49</v>
      </c>
      <c r="V118" s="23">
        <f>SUM(V119,V123,V126,V128,V135,V146)</f>
        <v>24772.760000000002</v>
      </c>
      <c r="W118" s="39" t="s">
        <v>49</v>
      </c>
      <c r="X118" s="23">
        <f>SUM(X119,X123,X126,X128,X135,X146)</f>
        <v>4220.84</v>
      </c>
      <c r="Y118" s="39" t="s">
        <v>49</v>
      </c>
      <c r="Z118" s="23">
        <f>SUM(Z119,Z123,Z126,Z128,Z135,Z146)</f>
        <v>22992.760000000002</v>
      </c>
      <c r="AA118" s="39" t="s">
        <v>49</v>
      </c>
      <c r="AB118" s="23">
        <f>SUM(AB119,AB123,AB126,AB128,AB135,AB146)</f>
        <v>3944</v>
      </c>
      <c r="AC118" s="39" t="s">
        <v>49</v>
      </c>
      <c r="AD118" s="23">
        <f>SUM(AD119,AD123,AD126,AD128,AD135,AD146)</f>
        <v>2035.76</v>
      </c>
      <c r="AE118" s="18"/>
    </row>
    <row r="119" spans="2:31" ht="13.5" customHeight="1" x14ac:dyDescent="0.2">
      <c r="B119" s="24">
        <v>291</v>
      </c>
      <c r="C119" s="20" t="s">
        <v>78</v>
      </c>
      <c r="D119" s="28"/>
      <c r="E119" s="19"/>
      <c r="F119" s="25">
        <f>SUM(F120:F122)</f>
        <v>6500.13</v>
      </c>
      <c r="G119" s="39"/>
      <c r="H119" s="25">
        <f>SUM(H120:H122)</f>
        <v>0</v>
      </c>
      <c r="I119" s="23"/>
      <c r="J119" s="25">
        <f>SUM(J120:J122)</f>
        <v>879.29</v>
      </c>
      <c r="K119" s="23"/>
      <c r="L119" s="25">
        <f>SUM(L120:L122)</f>
        <v>330</v>
      </c>
      <c r="M119" s="23"/>
      <c r="N119" s="25">
        <f>SUM(N120:N122)</f>
        <v>0</v>
      </c>
      <c r="O119" s="23"/>
      <c r="P119" s="25">
        <f>SUM(P120:P122)</f>
        <v>4600</v>
      </c>
      <c r="Q119" s="23"/>
      <c r="R119" s="25">
        <f>SUM(R120:R122)</f>
        <v>0</v>
      </c>
      <c r="S119" s="23"/>
      <c r="T119" s="25">
        <f>SUM(T120:T122)</f>
        <v>0</v>
      </c>
      <c r="U119" s="23"/>
      <c r="V119" s="25">
        <f>SUM(V120:V122)</f>
        <v>0</v>
      </c>
      <c r="W119" s="23"/>
      <c r="X119" s="25">
        <f>SUM(X120:X122)</f>
        <v>690.84</v>
      </c>
      <c r="Y119" s="23"/>
      <c r="Z119" s="25">
        <f>SUM(Z120:Z122)</f>
        <v>0</v>
      </c>
      <c r="AA119" s="23"/>
      <c r="AB119" s="25">
        <f>SUM(AB120:AB122)</f>
        <v>0</v>
      </c>
      <c r="AC119" s="23"/>
      <c r="AD119" s="25">
        <f>SUM(AD120:AD122)</f>
        <v>0</v>
      </c>
      <c r="AE119" s="18"/>
    </row>
    <row r="120" spans="2:31" ht="15.75" customHeight="1" x14ac:dyDescent="0.2">
      <c r="B120" s="24"/>
      <c r="C120" s="85" t="s">
        <v>246</v>
      </c>
      <c r="D120" s="34">
        <f t="shared" si="18"/>
        <v>8</v>
      </c>
      <c r="E120" s="33" t="s">
        <v>35</v>
      </c>
      <c r="F120" s="37">
        <f>SUM(H120,J120,L120,N120,O120,R120,T120,V120,X120,Z120,AB120,AD120)</f>
        <v>1381.68</v>
      </c>
      <c r="G120" s="32">
        <v>0</v>
      </c>
      <c r="H120" s="31">
        <v>0</v>
      </c>
      <c r="I120" s="44">
        <v>4</v>
      </c>
      <c r="J120" s="38">
        <v>690.84</v>
      </c>
      <c r="K120" s="32">
        <v>0</v>
      </c>
      <c r="L120" s="31">
        <v>0</v>
      </c>
      <c r="M120" s="32">
        <v>0</v>
      </c>
      <c r="N120" s="31">
        <v>0</v>
      </c>
      <c r="O120" s="32">
        <v>0</v>
      </c>
      <c r="P120" s="31">
        <v>0</v>
      </c>
      <c r="Q120" s="32">
        <v>0</v>
      </c>
      <c r="R120" s="31">
        <v>0</v>
      </c>
      <c r="S120" s="32">
        <v>0</v>
      </c>
      <c r="T120" s="31">
        <v>0</v>
      </c>
      <c r="U120" s="32">
        <v>0</v>
      </c>
      <c r="V120" s="31">
        <v>0</v>
      </c>
      <c r="W120" s="32">
        <v>4</v>
      </c>
      <c r="X120" s="31">
        <v>690.84</v>
      </c>
      <c r="Y120" s="32">
        <v>0</v>
      </c>
      <c r="Z120" s="31">
        <v>0</v>
      </c>
      <c r="AA120" s="32">
        <v>0</v>
      </c>
      <c r="AB120" s="31">
        <v>0</v>
      </c>
      <c r="AC120" s="32">
        <v>0</v>
      </c>
      <c r="AD120" s="31">
        <v>0</v>
      </c>
      <c r="AE120" s="18"/>
    </row>
    <row r="121" spans="2:31" ht="26.25" customHeight="1" x14ac:dyDescent="0.2">
      <c r="B121" s="24"/>
      <c r="C121" s="85" t="s">
        <v>247</v>
      </c>
      <c r="D121" s="34">
        <f t="shared" si="18"/>
        <v>3</v>
      </c>
      <c r="E121" s="33" t="s">
        <v>35</v>
      </c>
      <c r="F121" s="37">
        <f>SUM(H121,J121,L121,N121,P121,R121,T121,V121,X121,Z121,AB121,AD121)</f>
        <v>4987</v>
      </c>
      <c r="G121" s="32">
        <v>0</v>
      </c>
      <c r="H121" s="31">
        <v>0</v>
      </c>
      <c r="I121" s="44">
        <v>1</v>
      </c>
      <c r="J121" s="38">
        <v>57</v>
      </c>
      <c r="K121" s="32">
        <v>1</v>
      </c>
      <c r="L121" s="31">
        <v>330</v>
      </c>
      <c r="M121" s="32">
        <v>0</v>
      </c>
      <c r="N121" s="31">
        <v>0</v>
      </c>
      <c r="O121" s="32">
        <v>1</v>
      </c>
      <c r="P121" s="31">
        <v>4600</v>
      </c>
      <c r="Q121" s="32">
        <v>0</v>
      </c>
      <c r="R121" s="31">
        <v>0</v>
      </c>
      <c r="S121" s="32">
        <v>0</v>
      </c>
      <c r="T121" s="31">
        <v>0</v>
      </c>
      <c r="U121" s="32">
        <v>0</v>
      </c>
      <c r="V121" s="31">
        <v>0</v>
      </c>
      <c r="W121" s="32">
        <v>0</v>
      </c>
      <c r="X121" s="31">
        <v>0</v>
      </c>
      <c r="Y121" s="32">
        <v>0</v>
      </c>
      <c r="Z121" s="31">
        <v>0</v>
      </c>
      <c r="AA121" s="32">
        <v>0</v>
      </c>
      <c r="AB121" s="31">
        <v>0</v>
      </c>
      <c r="AC121" s="32">
        <v>0</v>
      </c>
      <c r="AD121" s="31">
        <v>0</v>
      </c>
      <c r="AE121" s="18"/>
    </row>
    <row r="122" spans="2:31" ht="15.75" customHeight="1" x14ac:dyDescent="0.2">
      <c r="B122" s="24"/>
      <c r="C122" s="85" t="s">
        <v>219</v>
      </c>
      <c r="D122" s="34">
        <f t="shared" si="18"/>
        <v>5</v>
      </c>
      <c r="E122" s="33" t="s">
        <v>35</v>
      </c>
      <c r="F122" s="37">
        <f>SUM(H122,J122,L122,N122,P122,R122,T122,V122,X122,Z122,AB122,AD122)</f>
        <v>131.44999999999999</v>
      </c>
      <c r="G122" s="44">
        <v>0</v>
      </c>
      <c r="H122" s="38">
        <v>0</v>
      </c>
      <c r="I122" s="44">
        <v>5</v>
      </c>
      <c r="J122" s="38">
        <v>131.44999999999999</v>
      </c>
      <c r="K122" s="44">
        <v>0</v>
      </c>
      <c r="L122" s="38">
        <v>0</v>
      </c>
      <c r="M122" s="44">
        <v>0</v>
      </c>
      <c r="N122" s="38">
        <v>0</v>
      </c>
      <c r="O122" s="44">
        <v>0</v>
      </c>
      <c r="P122" s="38">
        <v>0</v>
      </c>
      <c r="Q122" s="44">
        <v>0</v>
      </c>
      <c r="R122" s="38">
        <v>0</v>
      </c>
      <c r="S122" s="44">
        <v>0</v>
      </c>
      <c r="T122" s="38">
        <v>0</v>
      </c>
      <c r="U122" s="44">
        <v>0</v>
      </c>
      <c r="V122" s="38">
        <v>0</v>
      </c>
      <c r="W122" s="44">
        <v>0</v>
      </c>
      <c r="X122" s="38">
        <v>0</v>
      </c>
      <c r="Y122" s="44">
        <v>0</v>
      </c>
      <c r="Z122" s="38">
        <v>0</v>
      </c>
      <c r="AA122" s="44">
        <v>0</v>
      </c>
      <c r="AB122" s="38">
        <v>0</v>
      </c>
      <c r="AC122" s="44">
        <v>0</v>
      </c>
      <c r="AD122" s="38">
        <v>0</v>
      </c>
      <c r="AE122" s="18"/>
    </row>
    <row r="123" spans="2:31" ht="25.5" customHeight="1" x14ac:dyDescent="0.2">
      <c r="B123" s="51">
        <v>292</v>
      </c>
      <c r="C123" s="87" t="s">
        <v>79</v>
      </c>
      <c r="D123" s="52"/>
      <c r="E123" s="53"/>
      <c r="F123" s="25">
        <f>SUM(F124:F125)</f>
        <v>2588</v>
      </c>
      <c r="G123" s="39"/>
      <c r="H123" s="25">
        <f>SUM(H124:H125)</f>
        <v>0</v>
      </c>
      <c r="I123" s="26"/>
      <c r="J123" s="25">
        <f>SUM(J124:J125)</f>
        <v>0</v>
      </c>
      <c r="K123" s="26"/>
      <c r="L123" s="25">
        <f>SUM(L124:L125)</f>
        <v>1294</v>
      </c>
      <c r="M123" s="26"/>
      <c r="N123" s="25">
        <f>SUM(N124:N125)</f>
        <v>0</v>
      </c>
      <c r="O123" s="26"/>
      <c r="P123" s="25">
        <f>SUM(P124:P125)</f>
        <v>280</v>
      </c>
      <c r="Q123" s="26"/>
      <c r="R123" s="25">
        <f>SUM(R124:R125)</f>
        <v>0</v>
      </c>
      <c r="S123" s="26"/>
      <c r="T123" s="25">
        <f>SUM(T124:T125)</f>
        <v>0</v>
      </c>
      <c r="U123" s="26"/>
      <c r="V123" s="25">
        <f>SUM(V124:V125)</f>
        <v>0</v>
      </c>
      <c r="W123" s="26"/>
      <c r="X123" s="25">
        <f>SUM(X124:X125)</f>
        <v>0</v>
      </c>
      <c r="Y123" s="26"/>
      <c r="Z123" s="25">
        <f>SUM(Z124:Z125)</f>
        <v>0</v>
      </c>
      <c r="AA123" s="26"/>
      <c r="AB123" s="25">
        <f>SUM(AB124:AB125)</f>
        <v>1014</v>
      </c>
      <c r="AC123" s="26"/>
      <c r="AD123" s="25">
        <f>SUM(AD124:AD125)</f>
        <v>0</v>
      </c>
      <c r="AE123" s="18"/>
    </row>
    <row r="124" spans="2:31" ht="15" customHeight="1" x14ac:dyDescent="0.2">
      <c r="B124" s="24"/>
      <c r="C124" s="85" t="s">
        <v>80</v>
      </c>
      <c r="D124" s="28">
        <f t="shared" si="18"/>
        <v>6</v>
      </c>
      <c r="E124" s="33" t="s">
        <v>35</v>
      </c>
      <c r="F124" s="30">
        <f t="shared" ref="F124" si="19">SUM(H124,J124,L124,N124,P124,R124,T124,V124,X124,Z124,AB124,AD124)</f>
        <v>2028</v>
      </c>
      <c r="G124" s="32">
        <v>0</v>
      </c>
      <c r="H124" s="31">
        <v>0</v>
      </c>
      <c r="I124" s="32">
        <v>0</v>
      </c>
      <c r="J124" s="31">
        <v>0</v>
      </c>
      <c r="K124" s="32">
        <v>3</v>
      </c>
      <c r="L124" s="31">
        <v>1014</v>
      </c>
      <c r="M124" s="32">
        <v>0</v>
      </c>
      <c r="N124" s="31">
        <v>0</v>
      </c>
      <c r="O124" s="32">
        <v>0</v>
      </c>
      <c r="P124" s="31">
        <v>0</v>
      </c>
      <c r="Q124" s="32">
        <v>0</v>
      </c>
      <c r="R124" s="31">
        <v>0</v>
      </c>
      <c r="S124" s="32">
        <v>0</v>
      </c>
      <c r="T124" s="31">
        <v>0</v>
      </c>
      <c r="U124" s="32">
        <v>0</v>
      </c>
      <c r="V124" s="31">
        <v>0</v>
      </c>
      <c r="W124" s="32">
        <v>0</v>
      </c>
      <c r="X124" s="31">
        <v>0</v>
      </c>
      <c r="Y124" s="32">
        <v>0</v>
      </c>
      <c r="Z124" s="31">
        <v>0</v>
      </c>
      <c r="AA124" s="32">
        <v>3</v>
      </c>
      <c r="AB124" s="31">
        <v>1014</v>
      </c>
      <c r="AC124" s="32">
        <v>0</v>
      </c>
      <c r="AD124" s="31">
        <v>0</v>
      </c>
      <c r="AE124" s="18"/>
    </row>
    <row r="125" spans="2:31" ht="13.5" customHeight="1" x14ac:dyDescent="0.2">
      <c r="B125" s="24"/>
      <c r="C125" s="85" t="s">
        <v>248</v>
      </c>
      <c r="D125" s="28">
        <f t="shared" ref="D125" si="20">G125+I125+K125+M125+O125+Q125+S125+U125+W125+Y125+AA125+AC125</f>
        <v>4</v>
      </c>
      <c r="E125" s="33" t="s">
        <v>35</v>
      </c>
      <c r="F125" s="30">
        <f t="shared" ref="F125" si="21">SUM(H125,J125,L125,N125,P125,R125,T125,V125,X125,Z125,AB125,AD125)</f>
        <v>560</v>
      </c>
      <c r="G125" s="32">
        <v>0</v>
      </c>
      <c r="H125" s="31">
        <v>0</v>
      </c>
      <c r="I125" s="32">
        <v>0</v>
      </c>
      <c r="J125" s="31">
        <v>0</v>
      </c>
      <c r="K125" s="32">
        <v>2</v>
      </c>
      <c r="L125" s="31">
        <v>280</v>
      </c>
      <c r="M125" s="32">
        <v>0</v>
      </c>
      <c r="N125" s="31">
        <v>0</v>
      </c>
      <c r="O125" s="32">
        <v>2</v>
      </c>
      <c r="P125" s="31">
        <v>280</v>
      </c>
      <c r="Q125" s="32">
        <v>0</v>
      </c>
      <c r="R125" s="31">
        <v>0</v>
      </c>
      <c r="S125" s="32">
        <v>0</v>
      </c>
      <c r="T125" s="31">
        <v>0</v>
      </c>
      <c r="U125" s="32">
        <v>0</v>
      </c>
      <c r="V125" s="31">
        <v>0</v>
      </c>
      <c r="W125" s="32">
        <v>0</v>
      </c>
      <c r="X125" s="31">
        <v>0</v>
      </c>
      <c r="Y125" s="32">
        <v>0</v>
      </c>
      <c r="Z125" s="31">
        <v>0</v>
      </c>
      <c r="AA125" s="32">
        <v>0</v>
      </c>
      <c r="AB125" s="31">
        <v>0</v>
      </c>
      <c r="AC125" s="32">
        <v>0</v>
      </c>
      <c r="AD125" s="31">
        <v>0</v>
      </c>
      <c r="AE125" s="18"/>
    </row>
    <row r="126" spans="2:31" ht="36.75" customHeight="1" x14ac:dyDescent="0.2">
      <c r="B126" s="24">
        <v>293</v>
      </c>
      <c r="C126" s="20" t="s">
        <v>82</v>
      </c>
      <c r="D126" s="28"/>
      <c r="E126" s="19"/>
      <c r="F126" s="25">
        <f>SUM(F127:F127)</f>
        <v>4080</v>
      </c>
      <c r="G126" s="39"/>
      <c r="H126" s="25">
        <f>SUM(H127:H127)</f>
        <v>0</v>
      </c>
      <c r="I126" s="23"/>
      <c r="J126" s="25">
        <f>SUM(J127:J127)</f>
        <v>680</v>
      </c>
      <c r="K126" s="23"/>
      <c r="L126" s="25">
        <f>SUM(L127:L127)</f>
        <v>0</v>
      </c>
      <c r="M126" s="23"/>
      <c r="N126" s="25">
        <f>SUM(N127:N127)</f>
        <v>680</v>
      </c>
      <c r="O126" s="23"/>
      <c r="P126" s="25">
        <f>SUM(P127:P127)</f>
        <v>680</v>
      </c>
      <c r="Q126" s="23"/>
      <c r="R126" s="25">
        <f>SUM(R127:R127)</f>
        <v>0</v>
      </c>
      <c r="S126" s="23"/>
      <c r="T126" s="25">
        <f>SUM(T127:T127)</f>
        <v>680</v>
      </c>
      <c r="U126" s="23"/>
      <c r="V126" s="25">
        <f>SUM(V127:V127)</f>
        <v>0</v>
      </c>
      <c r="W126" s="23"/>
      <c r="X126" s="25">
        <f>SUM(X127:X127)</f>
        <v>680</v>
      </c>
      <c r="Y126" s="23"/>
      <c r="Z126" s="25">
        <f>SUM(Z127:Z127)</f>
        <v>0</v>
      </c>
      <c r="AA126" s="23"/>
      <c r="AB126" s="25">
        <f>SUM(AB127:AB127)</f>
        <v>680</v>
      </c>
      <c r="AC126" s="23"/>
      <c r="AD126" s="25">
        <f>SUM(AD127:AD127)</f>
        <v>0</v>
      </c>
      <c r="AE126" s="18"/>
    </row>
    <row r="127" spans="2:31" ht="16.5" customHeight="1" x14ac:dyDescent="0.2">
      <c r="B127" s="24"/>
      <c r="C127" s="85" t="s">
        <v>249</v>
      </c>
      <c r="D127" s="28">
        <f t="shared" si="18"/>
        <v>24</v>
      </c>
      <c r="E127" s="33" t="s">
        <v>34</v>
      </c>
      <c r="F127" s="30">
        <f t="shared" ref="F127:F134" si="22">SUM(H127,J127,L127,N127,P127,R127,T127,V127,X127,Z127,AB127,AD127)</f>
        <v>4080</v>
      </c>
      <c r="G127" s="32">
        <v>0</v>
      </c>
      <c r="H127" s="31">
        <v>0</v>
      </c>
      <c r="I127" s="32">
        <v>4</v>
      </c>
      <c r="J127" s="31">
        <v>680</v>
      </c>
      <c r="K127" s="32">
        <v>0</v>
      </c>
      <c r="L127" s="31">
        <v>0</v>
      </c>
      <c r="M127" s="32">
        <v>4</v>
      </c>
      <c r="N127" s="31">
        <v>680</v>
      </c>
      <c r="O127" s="32">
        <v>4</v>
      </c>
      <c r="P127" s="31">
        <v>680</v>
      </c>
      <c r="Q127" s="32">
        <v>0</v>
      </c>
      <c r="R127" s="31">
        <v>0</v>
      </c>
      <c r="S127" s="32">
        <v>4</v>
      </c>
      <c r="T127" s="31">
        <v>680</v>
      </c>
      <c r="U127" s="32">
        <v>0</v>
      </c>
      <c r="V127" s="31">
        <v>0</v>
      </c>
      <c r="W127" s="32">
        <v>4</v>
      </c>
      <c r="X127" s="31">
        <v>680</v>
      </c>
      <c r="Y127" s="32">
        <v>0</v>
      </c>
      <c r="Z127" s="31">
        <v>0</v>
      </c>
      <c r="AA127" s="32">
        <v>4</v>
      </c>
      <c r="AB127" s="31">
        <v>680</v>
      </c>
      <c r="AC127" s="32">
        <v>0</v>
      </c>
      <c r="AD127" s="31">
        <v>0</v>
      </c>
      <c r="AE127" s="18"/>
    </row>
    <row r="128" spans="2:31" ht="35.25" customHeight="1" x14ac:dyDescent="0.2">
      <c r="B128" s="24">
        <v>294</v>
      </c>
      <c r="C128" s="20" t="s">
        <v>83</v>
      </c>
      <c r="D128" s="34"/>
      <c r="E128" s="19"/>
      <c r="F128" s="25">
        <f>SUM(F129:F134)</f>
        <v>25640</v>
      </c>
      <c r="G128" s="41"/>
      <c r="H128" s="25">
        <f>SUM(H129:H134)</f>
        <v>0</v>
      </c>
      <c r="I128" s="42"/>
      <c r="J128" s="25">
        <f>SUM(J129:J134)</f>
        <v>4726</v>
      </c>
      <c r="K128" s="42"/>
      <c r="L128" s="25">
        <f>SUM(L129:L134)</f>
        <v>3367</v>
      </c>
      <c r="M128" s="42"/>
      <c r="N128" s="25">
        <f>SUM(N129:N134)</f>
        <v>0</v>
      </c>
      <c r="O128" s="42"/>
      <c r="P128" s="25">
        <f>SUM(P129:P134)</f>
        <v>3367</v>
      </c>
      <c r="Q128" s="42"/>
      <c r="R128" s="25">
        <f>SUM(R129:R134)</f>
        <v>3006</v>
      </c>
      <c r="S128" s="42"/>
      <c r="T128" s="25">
        <f>SUM(T129:T134)</f>
        <v>3920</v>
      </c>
      <c r="U128" s="42"/>
      <c r="V128" s="25">
        <f>SUM(V129:V134)</f>
        <v>1167</v>
      </c>
      <c r="W128" s="42"/>
      <c r="X128" s="25">
        <f>SUM(X129:X134)</f>
        <v>2850</v>
      </c>
      <c r="Y128" s="42"/>
      <c r="Z128" s="25">
        <f>SUM(Z129:Z134)</f>
        <v>987</v>
      </c>
      <c r="AA128" s="42"/>
      <c r="AB128" s="25">
        <f>SUM(AB129:AB134)</f>
        <v>2250</v>
      </c>
      <c r="AC128" s="42"/>
      <c r="AD128" s="42">
        <v>0</v>
      </c>
      <c r="AE128" s="18"/>
    </row>
    <row r="129" spans="2:31" ht="14.25" customHeight="1" x14ac:dyDescent="0.2">
      <c r="B129" s="24"/>
      <c r="C129" s="85" t="s">
        <v>220</v>
      </c>
      <c r="D129" s="28">
        <f t="shared" si="18"/>
        <v>18</v>
      </c>
      <c r="E129" s="33" t="s">
        <v>35</v>
      </c>
      <c r="F129" s="30">
        <f t="shared" si="22"/>
        <v>6750</v>
      </c>
      <c r="G129" s="32">
        <v>0</v>
      </c>
      <c r="H129" s="31">
        <v>0</v>
      </c>
      <c r="I129" s="32">
        <v>5</v>
      </c>
      <c r="J129" s="31">
        <v>2250</v>
      </c>
      <c r="K129" s="32">
        <v>0</v>
      </c>
      <c r="L129" s="31">
        <v>0</v>
      </c>
      <c r="M129" s="32">
        <v>3</v>
      </c>
      <c r="N129" s="31">
        <v>0</v>
      </c>
      <c r="O129" s="32">
        <v>0</v>
      </c>
      <c r="P129" s="31">
        <v>0</v>
      </c>
      <c r="Q129" s="32">
        <v>5</v>
      </c>
      <c r="R129" s="31">
        <v>2250</v>
      </c>
      <c r="S129" s="32">
        <v>0</v>
      </c>
      <c r="T129" s="31">
        <v>0</v>
      </c>
      <c r="U129" s="32">
        <v>0</v>
      </c>
      <c r="V129" s="31">
        <v>0</v>
      </c>
      <c r="W129" s="32">
        <v>0</v>
      </c>
      <c r="X129" s="31">
        <v>0</v>
      </c>
      <c r="Y129" s="32">
        <v>0</v>
      </c>
      <c r="Z129" s="31">
        <v>0</v>
      </c>
      <c r="AA129" s="32">
        <v>5</v>
      </c>
      <c r="AB129" s="31">
        <v>2250</v>
      </c>
      <c r="AC129" s="32">
        <v>0</v>
      </c>
      <c r="AD129" s="31">
        <v>0</v>
      </c>
      <c r="AE129" s="18"/>
    </row>
    <row r="130" spans="2:31" ht="14.25" customHeight="1" x14ac:dyDescent="0.2">
      <c r="B130" s="24"/>
      <c r="C130" s="85" t="s">
        <v>250</v>
      </c>
      <c r="D130" s="28">
        <f t="shared" si="18"/>
        <v>9</v>
      </c>
      <c r="E130" s="33" t="s">
        <v>35</v>
      </c>
      <c r="F130" s="30">
        <f t="shared" si="22"/>
        <v>3501</v>
      </c>
      <c r="G130" s="32">
        <v>0</v>
      </c>
      <c r="H130" s="31">
        <v>0</v>
      </c>
      <c r="I130" s="32">
        <v>0</v>
      </c>
      <c r="J130" s="31">
        <v>0</v>
      </c>
      <c r="K130" s="32">
        <v>3</v>
      </c>
      <c r="L130" s="31">
        <v>1167</v>
      </c>
      <c r="M130" s="32">
        <v>0</v>
      </c>
      <c r="N130" s="31">
        <v>0</v>
      </c>
      <c r="O130" s="32">
        <v>3</v>
      </c>
      <c r="P130" s="31">
        <v>1167</v>
      </c>
      <c r="Q130" s="32">
        <v>0</v>
      </c>
      <c r="R130" s="31">
        <v>0</v>
      </c>
      <c r="S130" s="32">
        <v>0</v>
      </c>
      <c r="T130" s="31">
        <v>0</v>
      </c>
      <c r="U130" s="32">
        <v>3</v>
      </c>
      <c r="V130" s="31">
        <v>1167</v>
      </c>
      <c r="W130" s="32">
        <v>0</v>
      </c>
      <c r="X130" s="31">
        <v>0</v>
      </c>
      <c r="Y130" s="32">
        <v>0</v>
      </c>
      <c r="Z130" s="31">
        <v>0</v>
      </c>
      <c r="AA130" s="32">
        <v>0</v>
      </c>
      <c r="AB130" s="31">
        <v>0</v>
      </c>
      <c r="AC130" s="32">
        <v>0</v>
      </c>
      <c r="AD130" s="31">
        <v>0</v>
      </c>
      <c r="AE130" s="18"/>
    </row>
    <row r="131" spans="2:31" ht="14.25" customHeight="1" x14ac:dyDescent="0.2">
      <c r="B131" s="24"/>
      <c r="C131" s="85" t="s">
        <v>251</v>
      </c>
      <c r="D131" s="28">
        <f t="shared" si="18"/>
        <v>25</v>
      </c>
      <c r="E131" s="33" t="s">
        <v>35</v>
      </c>
      <c r="F131" s="30">
        <f t="shared" si="22"/>
        <v>3250</v>
      </c>
      <c r="G131" s="32">
        <v>0</v>
      </c>
      <c r="H131" s="31">
        <v>0</v>
      </c>
      <c r="I131" s="32">
        <v>10</v>
      </c>
      <c r="J131" s="31">
        <v>1300</v>
      </c>
      <c r="K131" s="32">
        <v>0</v>
      </c>
      <c r="L131" s="31">
        <v>0</v>
      </c>
      <c r="M131" s="32">
        <v>0</v>
      </c>
      <c r="N131" s="31">
        <v>0</v>
      </c>
      <c r="O131" s="32">
        <v>0</v>
      </c>
      <c r="P131" s="31">
        <v>0</v>
      </c>
      <c r="Q131" s="32">
        <v>0</v>
      </c>
      <c r="R131" s="31">
        <v>0</v>
      </c>
      <c r="S131" s="32">
        <v>10</v>
      </c>
      <c r="T131" s="31">
        <v>1300</v>
      </c>
      <c r="U131" s="32">
        <v>0</v>
      </c>
      <c r="V131" s="31">
        <v>0</v>
      </c>
      <c r="W131" s="32">
        <v>5</v>
      </c>
      <c r="X131" s="31">
        <v>650</v>
      </c>
      <c r="Y131" s="32">
        <v>0</v>
      </c>
      <c r="Z131" s="31">
        <v>0</v>
      </c>
      <c r="AA131" s="32">
        <v>0</v>
      </c>
      <c r="AB131" s="31">
        <v>0</v>
      </c>
      <c r="AC131" s="32">
        <v>0</v>
      </c>
      <c r="AD131" s="31">
        <v>0</v>
      </c>
      <c r="AE131" s="18"/>
    </row>
    <row r="132" spans="2:31" ht="14.25" customHeight="1" x14ac:dyDescent="0.2">
      <c r="B132" s="24"/>
      <c r="C132" s="85" t="s">
        <v>252</v>
      </c>
      <c r="D132" s="28">
        <f t="shared" si="18"/>
        <v>8</v>
      </c>
      <c r="E132" s="33" t="s">
        <v>35</v>
      </c>
      <c r="F132" s="30">
        <f t="shared" si="22"/>
        <v>8800</v>
      </c>
      <c r="G132" s="32">
        <v>0</v>
      </c>
      <c r="H132" s="31">
        <v>0</v>
      </c>
      <c r="I132" s="32">
        <v>0</v>
      </c>
      <c r="J132" s="31">
        <v>0</v>
      </c>
      <c r="K132" s="32">
        <v>2</v>
      </c>
      <c r="L132" s="31">
        <v>2200</v>
      </c>
      <c r="M132" s="32">
        <v>0</v>
      </c>
      <c r="N132" s="31">
        <v>0</v>
      </c>
      <c r="O132" s="32">
        <v>2</v>
      </c>
      <c r="P132" s="31">
        <v>2200</v>
      </c>
      <c r="Q132" s="32">
        <v>0</v>
      </c>
      <c r="R132" s="31">
        <v>0</v>
      </c>
      <c r="S132" s="32">
        <v>2</v>
      </c>
      <c r="T132" s="31">
        <v>2200</v>
      </c>
      <c r="U132" s="32">
        <v>0</v>
      </c>
      <c r="V132" s="31">
        <v>0</v>
      </c>
      <c r="W132" s="32">
        <v>2</v>
      </c>
      <c r="X132" s="31">
        <v>2200</v>
      </c>
      <c r="Y132" s="32">
        <v>0</v>
      </c>
      <c r="Z132" s="31">
        <v>0</v>
      </c>
      <c r="AA132" s="32">
        <v>0</v>
      </c>
      <c r="AB132" s="31">
        <v>0</v>
      </c>
      <c r="AC132" s="32">
        <v>0</v>
      </c>
      <c r="AD132" s="31">
        <v>0</v>
      </c>
      <c r="AE132" s="18"/>
    </row>
    <row r="133" spans="2:31" ht="14.25" customHeight="1" x14ac:dyDescent="0.2">
      <c r="B133" s="24"/>
      <c r="C133" s="85" t="s">
        <v>253</v>
      </c>
      <c r="D133" s="28">
        <f t="shared" si="18"/>
        <v>6</v>
      </c>
      <c r="E133" s="33" t="s">
        <v>35</v>
      </c>
      <c r="F133" s="30">
        <f t="shared" si="22"/>
        <v>1260</v>
      </c>
      <c r="G133" s="32">
        <v>0</v>
      </c>
      <c r="H133" s="31">
        <v>0</v>
      </c>
      <c r="I133" s="32">
        <v>2</v>
      </c>
      <c r="J133" s="31">
        <v>420</v>
      </c>
      <c r="K133" s="32">
        <v>0</v>
      </c>
      <c r="L133" s="31">
        <v>0</v>
      </c>
      <c r="M133" s="32">
        <v>0</v>
      </c>
      <c r="N133" s="31">
        <v>0</v>
      </c>
      <c r="O133" s="32">
        <v>0</v>
      </c>
      <c r="P133" s="31">
        <v>0</v>
      </c>
      <c r="Q133" s="32">
        <v>0</v>
      </c>
      <c r="R133" s="31">
        <v>0</v>
      </c>
      <c r="S133" s="32">
        <v>2</v>
      </c>
      <c r="T133" s="31">
        <v>420</v>
      </c>
      <c r="U133" s="32">
        <v>0</v>
      </c>
      <c r="V133" s="31">
        <v>0</v>
      </c>
      <c r="W133" s="32">
        <v>0</v>
      </c>
      <c r="X133" s="31">
        <v>0</v>
      </c>
      <c r="Y133" s="32">
        <v>2</v>
      </c>
      <c r="Z133" s="31">
        <v>420</v>
      </c>
      <c r="AA133" s="32">
        <v>0</v>
      </c>
      <c r="AB133" s="31">
        <v>0</v>
      </c>
      <c r="AC133" s="32">
        <v>0</v>
      </c>
      <c r="AD133" s="31">
        <v>0</v>
      </c>
      <c r="AE133" s="18"/>
    </row>
    <row r="134" spans="2:31" ht="13.5" customHeight="1" x14ac:dyDescent="0.2">
      <c r="B134" s="24"/>
      <c r="C134" s="85" t="s">
        <v>221</v>
      </c>
      <c r="D134" s="28">
        <f t="shared" si="18"/>
        <v>11</v>
      </c>
      <c r="E134" s="33" t="s">
        <v>35</v>
      </c>
      <c r="F134" s="30">
        <f t="shared" si="22"/>
        <v>2079</v>
      </c>
      <c r="G134" s="32">
        <v>0</v>
      </c>
      <c r="H134" s="31">
        <v>0</v>
      </c>
      <c r="I134" s="32">
        <v>4</v>
      </c>
      <c r="J134" s="31">
        <v>756</v>
      </c>
      <c r="K134" s="32">
        <v>0</v>
      </c>
      <c r="L134" s="31">
        <v>0</v>
      </c>
      <c r="M134" s="32">
        <v>0</v>
      </c>
      <c r="N134" s="31">
        <v>0</v>
      </c>
      <c r="O134" s="32">
        <v>0</v>
      </c>
      <c r="P134" s="31">
        <v>0</v>
      </c>
      <c r="Q134" s="32">
        <v>4</v>
      </c>
      <c r="R134" s="31">
        <v>756</v>
      </c>
      <c r="S134" s="32">
        <v>0</v>
      </c>
      <c r="T134" s="31">
        <v>0</v>
      </c>
      <c r="U134" s="32">
        <v>0</v>
      </c>
      <c r="V134" s="31">
        <v>0</v>
      </c>
      <c r="W134" s="32">
        <v>0</v>
      </c>
      <c r="X134" s="31">
        <v>0</v>
      </c>
      <c r="Y134" s="32">
        <v>3</v>
      </c>
      <c r="Z134" s="31">
        <v>567</v>
      </c>
      <c r="AA134" s="32">
        <v>0</v>
      </c>
      <c r="AB134" s="31">
        <v>0</v>
      </c>
      <c r="AC134" s="32">
        <v>0</v>
      </c>
      <c r="AD134" s="31">
        <v>0</v>
      </c>
      <c r="AE134" s="18"/>
    </row>
    <row r="135" spans="2:31" ht="24.75" customHeight="1" x14ac:dyDescent="0.2">
      <c r="B135" s="24">
        <v>296</v>
      </c>
      <c r="C135" s="20" t="s">
        <v>84</v>
      </c>
      <c r="D135" s="28"/>
      <c r="E135" s="19"/>
      <c r="F135" s="25">
        <f>SUM(F136:F145)</f>
        <v>131644.56</v>
      </c>
      <c r="G135" s="39"/>
      <c r="H135" s="25">
        <f>SUM(H136:H145)</f>
        <v>0</v>
      </c>
      <c r="I135" s="26"/>
      <c r="J135" s="25">
        <f>SUM(J136:J145)</f>
        <v>25755.760000000002</v>
      </c>
      <c r="K135" s="26"/>
      <c r="L135" s="25">
        <f>SUM(L136:L145)</f>
        <v>9000</v>
      </c>
      <c r="M135" s="26"/>
      <c r="N135" s="25">
        <f>SUM(N136:N145)</f>
        <v>35205.760000000002</v>
      </c>
      <c r="O135" s="26"/>
      <c r="P135" s="25">
        <f>SUM(P136:P145)</f>
        <v>0</v>
      </c>
      <c r="Q135" s="26"/>
      <c r="R135" s="25">
        <f>SUM(R136:R145)</f>
        <v>16535.760000000002</v>
      </c>
      <c r="S135" s="26"/>
      <c r="T135" s="25">
        <f>SUM(T136:T145)</f>
        <v>0</v>
      </c>
      <c r="U135" s="26"/>
      <c r="V135" s="25">
        <f>SUM(V136:V145)</f>
        <v>23605.760000000002</v>
      </c>
      <c r="W135" s="26"/>
      <c r="X135" s="25">
        <f>SUM(X136:X145)</f>
        <v>0</v>
      </c>
      <c r="Y135" s="26"/>
      <c r="Z135" s="25">
        <f>SUM(Z136:Z145)</f>
        <v>19505.760000000002</v>
      </c>
      <c r="AA135" s="26"/>
      <c r="AB135" s="25">
        <f>SUM(AB136:AB145)</f>
        <v>0</v>
      </c>
      <c r="AC135" s="26"/>
      <c r="AD135" s="25">
        <f>SUM(AD136:AD145)</f>
        <v>2035.76</v>
      </c>
      <c r="AE135" s="18"/>
    </row>
    <row r="136" spans="2:31" ht="14.25" customHeight="1" x14ac:dyDescent="0.2">
      <c r="B136" s="24"/>
      <c r="C136" s="85" t="s">
        <v>222</v>
      </c>
      <c r="D136" s="28">
        <f t="shared" si="18"/>
        <v>13</v>
      </c>
      <c r="E136" s="33" t="s">
        <v>35</v>
      </c>
      <c r="F136" s="30">
        <f t="shared" ref="F136:F145" si="23">SUM(H136,J136,L136,N136,P136,R136,T136,V136,X136,Z136,AB136,AD136)</f>
        <v>36000</v>
      </c>
      <c r="G136" s="32">
        <v>0</v>
      </c>
      <c r="H136" s="31">
        <v>0</v>
      </c>
      <c r="I136" s="32">
        <v>2</v>
      </c>
      <c r="J136" s="31">
        <v>5400</v>
      </c>
      <c r="K136" s="32">
        <v>3</v>
      </c>
      <c r="L136" s="31">
        <v>9000</v>
      </c>
      <c r="M136" s="32">
        <v>2</v>
      </c>
      <c r="N136" s="31">
        <v>5400</v>
      </c>
      <c r="O136" s="32">
        <v>0</v>
      </c>
      <c r="P136" s="31">
        <v>0</v>
      </c>
      <c r="Q136" s="32">
        <v>2</v>
      </c>
      <c r="R136" s="31">
        <v>5400</v>
      </c>
      <c r="S136" s="32">
        <v>0</v>
      </c>
      <c r="T136" s="31">
        <v>0</v>
      </c>
      <c r="U136" s="32">
        <v>2</v>
      </c>
      <c r="V136" s="31">
        <v>5400</v>
      </c>
      <c r="W136" s="32">
        <v>0</v>
      </c>
      <c r="X136" s="31">
        <v>0</v>
      </c>
      <c r="Y136" s="32">
        <v>2</v>
      </c>
      <c r="Z136" s="31">
        <v>5400</v>
      </c>
      <c r="AA136" s="32">
        <v>0</v>
      </c>
      <c r="AB136" s="31">
        <v>0</v>
      </c>
      <c r="AC136" s="32">
        <v>0</v>
      </c>
      <c r="AD136" s="31">
        <v>0</v>
      </c>
      <c r="AE136" s="18"/>
    </row>
    <row r="137" spans="2:31" ht="12.75" customHeight="1" x14ac:dyDescent="0.2">
      <c r="B137" s="24"/>
      <c r="C137" s="85" t="s">
        <v>223</v>
      </c>
      <c r="D137" s="28">
        <f t="shared" si="18"/>
        <v>24</v>
      </c>
      <c r="E137" s="33" t="s">
        <v>35</v>
      </c>
      <c r="F137" s="30">
        <f t="shared" si="23"/>
        <v>1762.56</v>
      </c>
      <c r="G137" s="32">
        <v>0</v>
      </c>
      <c r="H137" s="31">
        <v>0</v>
      </c>
      <c r="I137" s="32">
        <v>4</v>
      </c>
      <c r="J137" s="31">
        <v>293.76</v>
      </c>
      <c r="K137" s="32">
        <v>0</v>
      </c>
      <c r="L137" s="31">
        <v>0</v>
      </c>
      <c r="M137" s="32">
        <v>4</v>
      </c>
      <c r="N137" s="31">
        <v>293.76</v>
      </c>
      <c r="O137" s="32">
        <v>0</v>
      </c>
      <c r="P137" s="31">
        <v>0</v>
      </c>
      <c r="Q137" s="32">
        <v>4</v>
      </c>
      <c r="R137" s="31">
        <v>293.76</v>
      </c>
      <c r="S137" s="32">
        <v>0</v>
      </c>
      <c r="T137" s="31">
        <v>0</v>
      </c>
      <c r="U137" s="32">
        <v>4</v>
      </c>
      <c r="V137" s="31">
        <v>293.76</v>
      </c>
      <c r="W137" s="32">
        <v>0</v>
      </c>
      <c r="X137" s="31">
        <v>0</v>
      </c>
      <c r="Y137" s="32">
        <v>4</v>
      </c>
      <c r="Z137" s="31">
        <v>293.76</v>
      </c>
      <c r="AA137" s="32">
        <v>0</v>
      </c>
      <c r="AB137" s="31">
        <v>0</v>
      </c>
      <c r="AC137" s="32">
        <v>4</v>
      </c>
      <c r="AD137" s="31">
        <v>293.76</v>
      </c>
      <c r="AE137" s="18"/>
    </row>
    <row r="138" spans="2:31" ht="15.75" customHeight="1" x14ac:dyDescent="0.2">
      <c r="B138" s="24"/>
      <c r="C138" s="85" t="s">
        <v>224</v>
      </c>
      <c r="D138" s="28">
        <f t="shared" si="18"/>
        <v>12</v>
      </c>
      <c r="E138" s="33" t="s">
        <v>35</v>
      </c>
      <c r="F138" s="30">
        <f t="shared" si="23"/>
        <v>3000</v>
      </c>
      <c r="G138" s="32">
        <v>0</v>
      </c>
      <c r="H138" s="31">
        <v>0</v>
      </c>
      <c r="I138" s="32">
        <v>2</v>
      </c>
      <c r="J138" s="31">
        <v>500</v>
      </c>
      <c r="K138" s="32">
        <v>0</v>
      </c>
      <c r="L138" s="31">
        <v>0</v>
      </c>
      <c r="M138" s="32">
        <v>2</v>
      </c>
      <c r="N138" s="31">
        <v>500</v>
      </c>
      <c r="O138" s="32">
        <v>0</v>
      </c>
      <c r="P138" s="31">
        <v>0</v>
      </c>
      <c r="Q138" s="32">
        <v>2</v>
      </c>
      <c r="R138" s="31">
        <v>500</v>
      </c>
      <c r="S138" s="32">
        <v>0</v>
      </c>
      <c r="T138" s="31">
        <v>0</v>
      </c>
      <c r="U138" s="32">
        <v>2</v>
      </c>
      <c r="V138" s="31">
        <v>500</v>
      </c>
      <c r="W138" s="32">
        <v>0</v>
      </c>
      <c r="X138" s="31">
        <v>0</v>
      </c>
      <c r="Y138" s="32">
        <v>2</v>
      </c>
      <c r="Z138" s="31">
        <v>500</v>
      </c>
      <c r="AA138" s="32">
        <v>0</v>
      </c>
      <c r="AB138" s="31">
        <v>0</v>
      </c>
      <c r="AC138" s="32">
        <v>2</v>
      </c>
      <c r="AD138" s="31">
        <v>500</v>
      </c>
      <c r="AE138" s="18"/>
    </row>
    <row r="139" spans="2:31" ht="14.25" customHeight="1" x14ac:dyDescent="0.2">
      <c r="B139" s="24"/>
      <c r="C139" s="85" t="s">
        <v>225</v>
      </c>
      <c r="D139" s="28">
        <f t="shared" si="18"/>
        <v>12</v>
      </c>
      <c r="E139" s="33" t="s">
        <v>35</v>
      </c>
      <c r="F139" s="30">
        <f t="shared" si="23"/>
        <v>1440</v>
      </c>
      <c r="G139" s="32">
        <v>0</v>
      </c>
      <c r="H139" s="31">
        <v>0</v>
      </c>
      <c r="I139" s="32">
        <v>2</v>
      </c>
      <c r="J139" s="31">
        <v>240</v>
      </c>
      <c r="K139" s="32">
        <v>0</v>
      </c>
      <c r="L139" s="31">
        <v>0</v>
      </c>
      <c r="M139" s="32">
        <v>2</v>
      </c>
      <c r="N139" s="31">
        <v>240</v>
      </c>
      <c r="O139" s="32">
        <v>0</v>
      </c>
      <c r="P139" s="31">
        <v>0</v>
      </c>
      <c r="Q139" s="32">
        <v>2</v>
      </c>
      <c r="R139" s="31">
        <v>240</v>
      </c>
      <c r="S139" s="32">
        <v>0</v>
      </c>
      <c r="T139" s="31">
        <v>0</v>
      </c>
      <c r="U139" s="32">
        <v>2</v>
      </c>
      <c r="V139" s="31">
        <v>240</v>
      </c>
      <c r="W139" s="32">
        <v>0</v>
      </c>
      <c r="X139" s="31">
        <v>0</v>
      </c>
      <c r="Y139" s="32">
        <v>2</v>
      </c>
      <c r="Z139" s="31">
        <v>240</v>
      </c>
      <c r="AA139" s="32">
        <v>0</v>
      </c>
      <c r="AB139" s="31">
        <v>0</v>
      </c>
      <c r="AC139" s="32">
        <v>2</v>
      </c>
      <c r="AD139" s="31">
        <v>240</v>
      </c>
      <c r="AE139" s="18"/>
    </row>
    <row r="140" spans="2:31" ht="15.75" customHeight="1" x14ac:dyDescent="0.2">
      <c r="B140" s="24"/>
      <c r="C140" s="85" t="s">
        <v>226</v>
      </c>
      <c r="D140" s="28">
        <f t="shared" si="18"/>
        <v>10</v>
      </c>
      <c r="E140" s="33" t="s">
        <v>35</v>
      </c>
      <c r="F140" s="30">
        <f t="shared" si="23"/>
        <v>8900</v>
      </c>
      <c r="G140" s="32">
        <v>0</v>
      </c>
      <c r="H140" s="31">
        <v>0</v>
      </c>
      <c r="I140" s="32">
        <v>2</v>
      </c>
      <c r="J140" s="31">
        <v>1780</v>
      </c>
      <c r="K140" s="32">
        <v>0</v>
      </c>
      <c r="L140" s="31">
        <v>0</v>
      </c>
      <c r="M140" s="32">
        <v>2</v>
      </c>
      <c r="N140" s="31">
        <v>1780</v>
      </c>
      <c r="O140" s="32">
        <v>0</v>
      </c>
      <c r="P140" s="31">
        <v>0</v>
      </c>
      <c r="Q140" s="32">
        <v>2</v>
      </c>
      <c r="R140" s="31">
        <v>1780</v>
      </c>
      <c r="S140" s="32">
        <v>0</v>
      </c>
      <c r="T140" s="31">
        <v>0</v>
      </c>
      <c r="U140" s="32">
        <v>2</v>
      </c>
      <c r="V140" s="31">
        <v>1780</v>
      </c>
      <c r="W140" s="32">
        <v>0</v>
      </c>
      <c r="X140" s="31">
        <v>0</v>
      </c>
      <c r="Y140" s="32">
        <v>2</v>
      </c>
      <c r="Z140" s="31">
        <v>1780</v>
      </c>
      <c r="AA140" s="32">
        <v>0</v>
      </c>
      <c r="AB140" s="31">
        <v>0</v>
      </c>
      <c r="AC140" s="32">
        <v>0</v>
      </c>
      <c r="AD140" s="31">
        <v>0</v>
      </c>
      <c r="AE140" s="18"/>
    </row>
    <row r="141" spans="2:31" ht="13.5" customHeight="1" x14ac:dyDescent="0.2">
      <c r="B141" s="24"/>
      <c r="C141" s="85" t="s">
        <v>227</v>
      </c>
      <c r="D141" s="28">
        <f t="shared" si="18"/>
        <v>12</v>
      </c>
      <c r="E141" s="33" t="s">
        <v>35</v>
      </c>
      <c r="F141" s="30">
        <f t="shared" si="23"/>
        <v>5160</v>
      </c>
      <c r="G141" s="32">
        <v>0</v>
      </c>
      <c r="H141" s="31">
        <v>0</v>
      </c>
      <c r="I141" s="32">
        <v>2</v>
      </c>
      <c r="J141" s="31">
        <v>860</v>
      </c>
      <c r="K141" s="32">
        <v>0</v>
      </c>
      <c r="L141" s="31">
        <v>0</v>
      </c>
      <c r="M141" s="32">
        <v>2</v>
      </c>
      <c r="N141" s="31">
        <v>860</v>
      </c>
      <c r="O141" s="32">
        <v>0</v>
      </c>
      <c r="P141" s="31">
        <v>0</v>
      </c>
      <c r="Q141" s="32">
        <v>2</v>
      </c>
      <c r="R141" s="31">
        <v>860</v>
      </c>
      <c r="S141" s="32">
        <v>0</v>
      </c>
      <c r="T141" s="31">
        <v>0</v>
      </c>
      <c r="U141" s="32">
        <v>2</v>
      </c>
      <c r="V141" s="31">
        <v>860</v>
      </c>
      <c r="W141" s="32">
        <v>0</v>
      </c>
      <c r="X141" s="31">
        <v>0</v>
      </c>
      <c r="Y141" s="32">
        <v>2</v>
      </c>
      <c r="Z141" s="31">
        <v>860</v>
      </c>
      <c r="AA141" s="32">
        <v>0</v>
      </c>
      <c r="AB141" s="31">
        <v>0</v>
      </c>
      <c r="AC141" s="32">
        <v>2</v>
      </c>
      <c r="AD141" s="31">
        <v>860</v>
      </c>
      <c r="AE141" s="18"/>
    </row>
    <row r="142" spans="2:31" ht="14.25" customHeight="1" x14ac:dyDescent="0.2">
      <c r="B142" s="24"/>
      <c r="C142" s="85" t="s">
        <v>228</v>
      </c>
      <c r="D142" s="28">
        <f t="shared" si="18"/>
        <v>12</v>
      </c>
      <c r="E142" s="33" t="s">
        <v>35</v>
      </c>
      <c r="F142" s="30">
        <f t="shared" si="23"/>
        <v>1052</v>
      </c>
      <c r="G142" s="32">
        <v>0</v>
      </c>
      <c r="H142" s="31">
        <v>0</v>
      </c>
      <c r="I142" s="32">
        <v>2</v>
      </c>
      <c r="J142" s="31">
        <v>242</v>
      </c>
      <c r="K142" s="32">
        <v>0</v>
      </c>
      <c r="L142" s="31">
        <v>0</v>
      </c>
      <c r="M142" s="32">
        <v>2</v>
      </c>
      <c r="N142" s="31">
        <v>242</v>
      </c>
      <c r="O142" s="32">
        <v>0</v>
      </c>
      <c r="P142" s="31">
        <v>0</v>
      </c>
      <c r="Q142" s="32">
        <v>2</v>
      </c>
      <c r="R142" s="31">
        <v>142</v>
      </c>
      <c r="S142" s="32">
        <v>0</v>
      </c>
      <c r="T142" s="31">
        <v>0</v>
      </c>
      <c r="U142" s="32">
        <v>2</v>
      </c>
      <c r="V142" s="31">
        <v>142</v>
      </c>
      <c r="W142" s="32">
        <v>0</v>
      </c>
      <c r="X142" s="31">
        <v>0</v>
      </c>
      <c r="Y142" s="32">
        <v>2</v>
      </c>
      <c r="Z142" s="31">
        <v>142</v>
      </c>
      <c r="AA142" s="32">
        <v>0</v>
      </c>
      <c r="AB142" s="31">
        <v>0</v>
      </c>
      <c r="AC142" s="32">
        <v>2</v>
      </c>
      <c r="AD142" s="31">
        <v>142</v>
      </c>
      <c r="AE142" s="18"/>
    </row>
    <row r="143" spans="2:31" ht="14.25" customHeight="1" x14ac:dyDescent="0.2">
      <c r="B143" s="24"/>
      <c r="C143" s="85" t="s">
        <v>254</v>
      </c>
      <c r="D143" s="28">
        <f t="shared" si="18"/>
        <v>8</v>
      </c>
      <c r="E143" s="33" t="s">
        <v>35</v>
      </c>
      <c r="F143" s="30">
        <f t="shared" si="23"/>
        <v>11880</v>
      </c>
      <c r="G143" s="32">
        <v>0</v>
      </c>
      <c r="H143" s="31">
        <v>0</v>
      </c>
      <c r="I143" s="32">
        <v>2</v>
      </c>
      <c r="J143" s="31">
        <v>2970</v>
      </c>
      <c r="K143" s="32">
        <v>0</v>
      </c>
      <c r="L143" s="31">
        <v>0</v>
      </c>
      <c r="M143" s="32">
        <v>2</v>
      </c>
      <c r="N143" s="31">
        <v>2970</v>
      </c>
      <c r="O143" s="32">
        <v>0</v>
      </c>
      <c r="P143" s="31">
        <v>0</v>
      </c>
      <c r="Q143" s="32">
        <v>0</v>
      </c>
      <c r="R143" s="31">
        <v>0</v>
      </c>
      <c r="S143" s="32">
        <v>0</v>
      </c>
      <c r="T143" s="31">
        <v>0</v>
      </c>
      <c r="U143" s="32">
        <v>2</v>
      </c>
      <c r="V143" s="31">
        <v>2970</v>
      </c>
      <c r="W143" s="32">
        <v>0</v>
      </c>
      <c r="X143" s="31">
        <v>0</v>
      </c>
      <c r="Y143" s="32">
        <v>2</v>
      </c>
      <c r="Z143" s="31">
        <v>2970</v>
      </c>
      <c r="AA143" s="32">
        <v>0</v>
      </c>
      <c r="AB143" s="31">
        <v>0</v>
      </c>
      <c r="AC143" s="32">
        <v>0</v>
      </c>
      <c r="AD143" s="31">
        <v>0</v>
      </c>
      <c r="AE143" s="18"/>
    </row>
    <row r="144" spans="2:31" ht="14.25" customHeight="1" x14ac:dyDescent="0.2">
      <c r="B144" s="24"/>
      <c r="C144" s="85" t="s">
        <v>255</v>
      </c>
      <c r="D144" s="28">
        <f t="shared" si="18"/>
        <v>10</v>
      </c>
      <c r="E144" s="33" t="s">
        <v>35</v>
      </c>
      <c r="F144" s="30">
        <f t="shared" si="23"/>
        <v>2600</v>
      </c>
      <c r="G144" s="32">
        <v>0</v>
      </c>
      <c r="H144" s="31">
        <v>0</v>
      </c>
      <c r="I144" s="32">
        <v>2</v>
      </c>
      <c r="J144" s="31">
        <v>520</v>
      </c>
      <c r="K144" s="32">
        <v>0</v>
      </c>
      <c r="L144" s="31">
        <v>0</v>
      </c>
      <c r="M144" s="32">
        <v>2</v>
      </c>
      <c r="N144" s="31">
        <v>520</v>
      </c>
      <c r="O144" s="32">
        <v>0</v>
      </c>
      <c r="P144" s="31">
        <v>0</v>
      </c>
      <c r="Q144" s="32">
        <v>2</v>
      </c>
      <c r="R144" s="31">
        <v>520</v>
      </c>
      <c r="S144" s="32">
        <v>0</v>
      </c>
      <c r="T144" s="31">
        <v>0</v>
      </c>
      <c r="U144" s="32">
        <v>2</v>
      </c>
      <c r="V144" s="31">
        <v>520</v>
      </c>
      <c r="W144" s="32">
        <v>0</v>
      </c>
      <c r="X144" s="31">
        <v>0</v>
      </c>
      <c r="Y144" s="32">
        <v>2</v>
      </c>
      <c r="Z144" s="31">
        <v>520</v>
      </c>
      <c r="AA144" s="32">
        <v>0</v>
      </c>
      <c r="AB144" s="31">
        <v>0</v>
      </c>
      <c r="AC144" s="32">
        <v>0</v>
      </c>
      <c r="AD144" s="31">
        <v>0</v>
      </c>
      <c r="AE144" s="18"/>
    </row>
    <row r="145" spans="2:31" ht="12.75" customHeight="1" x14ac:dyDescent="0.2">
      <c r="B145" s="24"/>
      <c r="C145" s="85" t="s">
        <v>85</v>
      </c>
      <c r="D145" s="28">
        <f t="shared" si="18"/>
        <v>22</v>
      </c>
      <c r="E145" s="33" t="s">
        <v>35</v>
      </c>
      <c r="F145" s="30">
        <f t="shared" si="23"/>
        <v>59850</v>
      </c>
      <c r="G145" s="32">
        <v>0</v>
      </c>
      <c r="H145" s="31">
        <v>0</v>
      </c>
      <c r="I145" s="32">
        <v>6</v>
      </c>
      <c r="J145" s="31">
        <v>12950</v>
      </c>
      <c r="K145" s="32">
        <v>0</v>
      </c>
      <c r="L145" s="31">
        <v>0</v>
      </c>
      <c r="M145" s="32">
        <v>4</v>
      </c>
      <c r="N145" s="31">
        <v>22400</v>
      </c>
      <c r="O145" s="32">
        <v>0</v>
      </c>
      <c r="P145" s="31">
        <v>0</v>
      </c>
      <c r="Q145" s="32">
        <v>4</v>
      </c>
      <c r="R145" s="31">
        <v>6800</v>
      </c>
      <c r="S145" s="32">
        <v>0</v>
      </c>
      <c r="T145" s="31">
        <v>0</v>
      </c>
      <c r="U145" s="32">
        <v>4</v>
      </c>
      <c r="V145" s="31">
        <v>10900</v>
      </c>
      <c r="W145" s="32">
        <v>0</v>
      </c>
      <c r="X145" s="31">
        <v>0</v>
      </c>
      <c r="Y145" s="32">
        <v>4</v>
      </c>
      <c r="Z145" s="31">
        <v>6800</v>
      </c>
      <c r="AA145" s="32">
        <v>0</v>
      </c>
      <c r="AB145" s="31">
        <v>0</v>
      </c>
      <c r="AC145" s="32">
        <v>0</v>
      </c>
      <c r="AD145" s="31">
        <v>0</v>
      </c>
      <c r="AE145" s="18"/>
    </row>
    <row r="146" spans="2:31" ht="22.5" customHeight="1" x14ac:dyDescent="0.2">
      <c r="B146" s="45">
        <v>299</v>
      </c>
      <c r="C146" s="13" t="s">
        <v>86</v>
      </c>
      <c r="D146" s="34"/>
      <c r="E146" s="19"/>
      <c r="F146" s="25">
        <f>SUM(F147:F147)</f>
        <v>7880</v>
      </c>
      <c r="G146" s="41"/>
      <c r="H146" s="25">
        <f>SUM(H147:H147)</f>
        <v>0</v>
      </c>
      <c r="I146" s="42"/>
      <c r="J146" s="25">
        <f>SUM(J147:J147)</f>
        <v>2280</v>
      </c>
      <c r="K146" s="42"/>
      <c r="L146" s="25">
        <f>SUM(L147:L147)</f>
        <v>2500</v>
      </c>
      <c r="M146" s="42"/>
      <c r="N146" s="25">
        <f>SUM(N147:N147)</f>
        <v>0</v>
      </c>
      <c r="O146" s="42"/>
      <c r="P146" s="25">
        <f>SUM(P147:P147)</f>
        <v>0</v>
      </c>
      <c r="Q146" s="42"/>
      <c r="R146" s="25">
        <f>SUM(R147:R147)</f>
        <v>0</v>
      </c>
      <c r="S146" s="42"/>
      <c r="T146" s="25">
        <f>SUM(T147:T147)</f>
        <v>600</v>
      </c>
      <c r="U146" s="42"/>
      <c r="V146" s="25">
        <f>SUM(V147:V147)</f>
        <v>0</v>
      </c>
      <c r="W146" s="42"/>
      <c r="X146" s="25">
        <f>SUM(X147:X147)</f>
        <v>0</v>
      </c>
      <c r="Y146" s="25"/>
      <c r="Z146" s="25">
        <f>SUM(Z147:Z147)</f>
        <v>2500</v>
      </c>
      <c r="AA146" s="42"/>
      <c r="AB146" s="25">
        <f>SUM(AB147:AB147)</f>
        <v>0</v>
      </c>
      <c r="AC146" s="42"/>
      <c r="AD146" s="25">
        <f>SUM(AD147:AD147)</f>
        <v>0</v>
      </c>
      <c r="AE146" s="18"/>
    </row>
    <row r="147" spans="2:31" ht="14.25" customHeight="1" x14ac:dyDescent="0.2">
      <c r="B147" s="24"/>
      <c r="C147" s="85" t="s">
        <v>157</v>
      </c>
      <c r="D147" s="34">
        <f t="shared" si="18"/>
        <v>15</v>
      </c>
      <c r="E147" s="33" t="s">
        <v>35</v>
      </c>
      <c r="F147" s="37">
        <f>SUM(H147,J147,L147,N147,P147,R147,T147,V147,X147,Z147,AB147,AD147)</f>
        <v>7880</v>
      </c>
      <c r="G147" s="44">
        <v>0</v>
      </c>
      <c r="H147" s="38">
        <v>0</v>
      </c>
      <c r="I147" s="44">
        <v>1</v>
      </c>
      <c r="J147" s="38">
        <v>2280</v>
      </c>
      <c r="K147" s="44">
        <v>5</v>
      </c>
      <c r="L147" s="38">
        <v>2500</v>
      </c>
      <c r="M147" s="44">
        <v>0</v>
      </c>
      <c r="N147" s="38">
        <v>0</v>
      </c>
      <c r="O147" s="44">
        <v>0</v>
      </c>
      <c r="P147" s="38">
        <v>0</v>
      </c>
      <c r="Q147" s="44">
        <v>0</v>
      </c>
      <c r="R147" s="38">
        <v>0</v>
      </c>
      <c r="S147" s="44">
        <v>4</v>
      </c>
      <c r="T147" s="38">
        <v>600</v>
      </c>
      <c r="U147" s="44">
        <v>0</v>
      </c>
      <c r="V147" s="38">
        <v>0</v>
      </c>
      <c r="W147" s="44">
        <v>0</v>
      </c>
      <c r="X147" s="38">
        <v>0</v>
      </c>
      <c r="Y147" s="44">
        <v>5</v>
      </c>
      <c r="Z147" s="38">
        <v>2500</v>
      </c>
      <c r="AA147" s="44">
        <v>0</v>
      </c>
      <c r="AB147" s="38">
        <v>0</v>
      </c>
      <c r="AC147" s="44">
        <v>0</v>
      </c>
      <c r="AD147" s="38">
        <v>0</v>
      </c>
      <c r="AE147" s="18"/>
    </row>
    <row r="148" spans="2:31" ht="17.25" customHeight="1" x14ac:dyDescent="0.2">
      <c r="B148" s="20">
        <v>3000</v>
      </c>
      <c r="C148" s="20" t="s">
        <v>87</v>
      </c>
      <c r="D148" s="34"/>
      <c r="E148" s="54"/>
      <c r="F148" s="43" t="e">
        <f>F149+F164+F174+F184+F191+#REF!+#REF!+#REF!+#REF!</f>
        <v>#REF!</v>
      </c>
      <c r="G148" s="41"/>
      <c r="H148" s="43" t="e">
        <f>H149+H164+H174+H184+H191+#REF!+#REF!+#REF!+#REF!</f>
        <v>#REF!</v>
      </c>
      <c r="I148" s="41" t="s">
        <v>49</v>
      </c>
      <c r="J148" s="43" t="e">
        <f>J149+J164+J174+J184+J191+#REF!+#REF!+#REF!+#REF!</f>
        <v>#REF!</v>
      </c>
      <c r="K148" s="41"/>
      <c r="L148" s="43" t="e">
        <f>L149+L164+L174+L184+L191+#REF!+#REF!+#REF!+#REF!</f>
        <v>#REF!</v>
      </c>
      <c r="M148" s="41"/>
      <c r="N148" s="43" t="e">
        <f>N149+N164+N174+N184+N191+#REF!+#REF!+#REF!+#REF!</f>
        <v>#REF!</v>
      </c>
      <c r="O148" s="41"/>
      <c r="P148" s="43" t="e">
        <f>P149+P164+P174+P184+P191+#REF!+#REF!+#REF!+#REF!</f>
        <v>#REF!</v>
      </c>
      <c r="Q148" s="41"/>
      <c r="R148" s="43" t="e">
        <f>R149+R164+R174+R184+R191+#REF!+#REF!+#REF!+#REF!</f>
        <v>#REF!</v>
      </c>
      <c r="S148" s="41"/>
      <c r="T148" s="43" t="e">
        <f>T149+T164+T174+T184+T191+#REF!+#REF!+#REF!+#REF!</f>
        <v>#REF!</v>
      </c>
      <c r="U148" s="41"/>
      <c r="V148" s="43" t="e">
        <f>V149+V164+V174+V184+V191+#REF!+#REF!+#REF!+#REF!</f>
        <v>#REF!</v>
      </c>
      <c r="W148" s="41"/>
      <c r="X148" s="43" t="e">
        <f>X149+X164+X174+X184+X191+#REF!+#REF!+#REF!+#REF!</f>
        <v>#REF!</v>
      </c>
      <c r="Y148" s="41"/>
      <c r="Z148" s="43" t="e">
        <f>Z149+Z164+Z174+Z184+Z191+#REF!+#REF!+#REF!+#REF!</f>
        <v>#REF!</v>
      </c>
      <c r="AA148" s="41"/>
      <c r="AB148" s="43" t="e">
        <f>AB149+AB164+AB174+AB184+AB191+#REF!+#REF!+#REF!+#REF!</f>
        <v>#REF!</v>
      </c>
      <c r="AC148" s="41"/>
      <c r="AD148" s="43" t="e">
        <f>AD149+AD164+AD174+AD184+AD191+#REF!+#REF!+#REF!+#REF!</f>
        <v>#REF!</v>
      </c>
      <c r="AE148" s="18"/>
    </row>
    <row r="149" spans="2:31" ht="12.75" customHeight="1" x14ac:dyDescent="0.2">
      <c r="B149" s="19">
        <v>3100</v>
      </c>
      <c r="C149" s="20" t="s">
        <v>88</v>
      </c>
      <c r="D149" s="34"/>
      <c r="E149" s="54"/>
      <c r="F149" s="43" t="e">
        <f>SUM(F150+F152+F154+F158+F160+F162+#REF!)</f>
        <v>#REF!</v>
      </c>
      <c r="G149" s="41"/>
      <c r="H149" s="43" t="e">
        <f>SUM(H150+H152+H154+H158+H160+H162+#REF!)</f>
        <v>#REF!</v>
      </c>
      <c r="I149" s="41" t="s">
        <v>49</v>
      </c>
      <c r="J149" s="43" t="e">
        <f>SUM(J150+J152+J154+J158+J160+J162+#REF!)</f>
        <v>#REF!</v>
      </c>
      <c r="K149" s="41"/>
      <c r="L149" s="43" t="e">
        <f>SUM(L150+L152+L154+L158+L160+L162+#REF!)</f>
        <v>#REF!</v>
      </c>
      <c r="M149" s="41"/>
      <c r="N149" s="43" t="e">
        <f>SUM(N150+N152+N154+N158+N160+N162+#REF!)</f>
        <v>#REF!</v>
      </c>
      <c r="O149" s="41"/>
      <c r="P149" s="43" t="e">
        <f>SUM(P150+P152+P154+P158+P160+P162+#REF!)</f>
        <v>#REF!</v>
      </c>
      <c r="Q149" s="41"/>
      <c r="R149" s="43" t="e">
        <f>SUM(R150+R152+R154+R158+R160+R162+#REF!)</f>
        <v>#REF!</v>
      </c>
      <c r="S149" s="41"/>
      <c r="T149" s="43" t="e">
        <f>SUM(T150+T152+T154+T158+T160+T162+#REF!)</f>
        <v>#REF!</v>
      </c>
      <c r="U149" s="41"/>
      <c r="V149" s="43" t="e">
        <f>SUM(V150+V152+V154+V158+V160+V162+#REF!)</f>
        <v>#REF!</v>
      </c>
      <c r="W149" s="41"/>
      <c r="X149" s="43" t="e">
        <f>SUM(X150+X152+X154+X158+X160+X162+#REF!)</f>
        <v>#REF!</v>
      </c>
      <c r="Y149" s="41"/>
      <c r="Z149" s="43" t="e">
        <f>SUM(Z150+Z152+Z154+Z158+Z160+Z162+#REF!)</f>
        <v>#REF!</v>
      </c>
      <c r="AA149" s="41"/>
      <c r="AB149" s="43" t="e">
        <f>SUM(AB150+AB152+AB154+AB158+AB160+AB162+#REF!)</f>
        <v>#REF!</v>
      </c>
      <c r="AC149" s="41"/>
      <c r="AD149" s="43" t="e">
        <f>SUM(AD150+AD152+AD154+AD158+AD160+AD162+#REF!)</f>
        <v>#REF!</v>
      </c>
      <c r="AE149" s="18"/>
    </row>
    <row r="150" spans="2:31" ht="13.5" customHeight="1" x14ac:dyDescent="0.2">
      <c r="B150" s="24">
        <v>311</v>
      </c>
      <c r="C150" s="20" t="s">
        <v>89</v>
      </c>
      <c r="D150" s="34"/>
      <c r="E150" s="19"/>
      <c r="F150" s="25">
        <f>SUM(F151)</f>
        <v>183894</v>
      </c>
      <c r="G150" s="41"/>
      <c r="H150" s="42">
        <f>H151</f>
        <v>15324.5</v>
      </c>
      <c r="I150" s="42"/>
      <c r="J150" s="42">
        <f t="shared" ref="J150:AD150" si="24">J151</f>
        <v>15324.5</v>
      </c>
      <c r="K150" s="42"/>
      <c r="L150" s="42">
        <f t="shared" si="24"/>
        <v>15324.5</v>
      </c>
      <c r="M150" s="42"/>
      <c r="N150" s="42">
        <f t="shared" si="24"/>
        <v>15324.5</v>
      </c>
      <c r="O150" s="42"/>
      <c r="P150" s="42">
        <f t="shared" si="24"/>
        <v>15324.5</v>
      </c>
      <c r="Q150" s="42"/>
      <c r="R150" s="42">
        <f t="shared" si="24"/>
        <v>15324.5</v>
      </c>
      <c r="S150" s="42"/>
      <c r="T150" s="42">
        <f t="shared" si="24"/>
        <v>15324.5</v>
      </c>
      <c r="U150" s="42"/>
      <c r="V150" s="42">
        <f t="shared" si="24"/>
        <v>15324.5</v>
      </c>
      <c r="W150" s="42"/>
      <c r="X150" s="42">
        <f t="shared" si="24"/>
        <v>15324.5</v>
      </c>
      <c r="Y150" s="42"/>
      <c r="Z150" s="42">
        <f t="shared" si="24"/>
        <v>15324.5</v>
      </c>
      <c r="AA150" s="42"/>
      <c r="AB150" s="42">
        <f t="shared" si="24"/>
        <v>15324.5</v>
      </c>
      <c r="AC150" s="42"/>
      <c r="AD150" s="42">
        <f t="shared" si="24"/>
        <v>15324.5</v>
      </c>
      <c r="AE150" s="18"/>
    </row>
    <row r="151" spans="2:31" ht="24.75" customHeight="1" x14ac:dyDescent="0.2">
      <c r="B151" s="24"/>
      <c r="C151" s="85" t="s">
        <v>90</v>
      </c>
      <c r="D151" s="28">
        <f t="shared" si="18"/>
        <v>120000</v>
      </c>
      <c r="E151" s="33" t="s">
        <v>169</v>
      </c>
      <c r="F151" s="30">
        <f>SUM(H151,J151,L151,N151,P151,R151,T151,V151,X151,Z151,AB151,AD151)</f>
        <v>183894</v>
      </c>
      <c r="G151" s="32">
        <v>10000</v>
      </c>
      <c r="H151" s="55">
        <v>15324.5</v>
      </c>
      <c r="I151" s="32">
        <v>10000</v>
      </c>
      <c r="J151" s="55">
        <v>15324.5</v>
      </c>
      <c r="K151" s="32">
        <v>10000</v>
      </c>
      <c r="L151" s="55">
        <v>15324.5</v>
      </c>
      <c r="M151" s="32">
        <v>10000</v>
      </c>
      <c r="N151" s="55">
        <v>15324.5</v>
      </c>
      <c r="O151" s="32">
        <v>10000</v>
      </c>
      <c r="P151" s="55">
        <v>15324.5</v>
      </c>
      <c r="Q151" s="32">
        <v>10000</v>
      </c>
      <c r="R151" s="55">
        <v>15324.5</v>
      </c>
      <c r="S151" s="32">
        <v>10000</v>
      </c>
      <c r="T151" s="55">
        <v>15324.5</v>
      </c>
      <c r="U151" s="32">
        <v>10000</v>
      </c>
      <c r="V151" s="55">
        <v>15324.5</v>
      </c>
      <c r="W151" s="32">
        <v>10000</v>
      </c>
      <c r="X151" s="55">
        <v>15324.5</v>
      </c>
      <c r="Y151" s="32">
        <v>10000</v>
      </c>
      <c r="Z151" s="55">
        <v>15324.5</v>
      </c>
      <c r="AA151" s="32">
        <v>10000</v>
      </c>
      <c r="AB151" s="55">
        <v>15324.5</v>
      </c>
      <c r="AC151" s="32">
        <v>10000</v>
      </c>
      <c r="AD151" s="55">
        <v>15324.5</v>
      </c>
      <c r="AE151" s="18"/>
    </row>
    <row r="152" spans="2:31" ht="13.5" customHeight="1" x14ac:dyDescent="0.2">
      <c r="B152" s="24">
        <v>313</v>
      </c>
      <c r="C152" s="20" t="s">
        <v>91</v>
      </c>
      <c r="D152" s="34"/>
      <c r="E152" s="19"/>
      <c r="F152" s="25">
        <f>F153</f>
        <v>61968.960000000014</v>
      </c>
      <c r="G152" s="41"/>
      <c r="H152" s="42">
        <f>H153</f>
        <v>5164.08</v>
      </c>
      <c r="I152" s="41" t="s">
        <v>49</v>
      </c>
      <c r="J152" s="43">
        <f>J153</f>
        <v>5164.08</v>
      </c>
      <c r="K152" s="41" t="s">
        <v>49</v>
      </c>
      <c r="L152" s="43">
        <f>L153</f>
        <v>5164.08</v>
      </c>
      <c r="M152" s="41" t="s">
        <v>49</v>
      </c>
      <c r="N152" s="43">
        <f>N153</f>
        <v>5164.08</v>
      </c>
      <c r="O152" s="41" t="s">
        <v>49</v>
      </c>
      <c r="P152" s="43">
        <f>P153</f>
        <v>5164.08</v>
      </c>
      <c r="Q152" s="41" t="s">
        <v>49</v>
      </c>
      <c r="R152" s="43">
        <f>R153</f>
        <v>5164.08</v>
      </c>
      <c r="S152" s="41" t="s">
        <v>49</v>
      </c>
      <c r="T152" s="43">
        <f>T153</f>
        <v>5164.08</v>
      </c>
      <c r="U152" s="41" t="s">
        <v>49</v>
      </c>
      <c r="V152" s="43">
        <f>V153</f>
        <v>5164.08</v>
      </c>
      <c r="W152" s="41" t="s">
        <v>49</v>
      </c>
      <c r="X152" s="43">
        <f>X153</f>
        <v>5164.08</v>
      </c>
      <c r="Y152" s="41" t="s">
        <v>49</v>
      </c>
      <c r="Z152" s="43">
        <f>Z153</f>
        <v>5164.08</v>
      </c>
      <c r="AA152" s="41" t="s">
        <v>49</v>
      </c>
      <c r="AB152" s="43">
        <f>AB153</f>
        <v>5164.08</v>
      </c>
      <c r="AC152" s="41" t="s">
        <v>49</v>
      </c>
      <c r="AD152" s="43">
        <f>AD153</f>
        <v>5164.08</v>
      </c>
      <c r="AE152" s="18"/>
    </row>
    <row r="153" spans="2:31" ht="15" customHeight="1" x14ac:dyDescent="0.2">
      <c r="B153" s="24"/>
      <c r="C153" s="85" t="s">
        <v>92</v>
      </c>
      <c r="D153" s="28">
        <f t="shared" si="18"/>
        <v>120000</v>
      </c>
      <c r="E153" s="33" t="s">
        <v>168</v>
      </c>
      <c r="F153" s="30">
        <f>SUM(H153,J153,L153,N153,P153,R153,T153,V153,X153,Z153,AB153,AD153)</f>
        <v>61968.960000000014</v>
      </c>
      <c r="G153" s="32">
        <v>10000</v>
      </c>
      <c r="H153" s="55">
        <v>5164.08</v>
      </c>
      <c r="I153" s="32">
        <v>10000</v>
      </c>
      <c r="J153" s="55">
        <v>5164.08</v>
      </c>
      <c r="K153" s="32">
        <v>10000</v>
      </c>
      <c r="L153" s="55">
        <v>5164.08</v>
      </c>
      <c r="M153" s="32">
        <v>10000</v>
      </c>
      <c r="N153" s="55">
        <v>5164.08</v>
      </c>
      <c r="O153" s="32">
        <v>10000</v>
      </c>
      <c r="P153" s="55">
        <v>5164.08</v>
      </c>
      <c r="Q153" s="32">
        <v>10000</v>
      </c>
      <c r="R153" s="55">
        <v>5164.08</v>
      </c>
      <c r="S153" s="32">
        <v>10000</v>
      </c>
      <c r="T153" s="55">
        <v>5164.08</v>
      </c>
      <c r="U153" s="32">
        <v>10000</v>
      </c>
      <c r="V153" s="55">
        <v>5164.08</v>
      </c>
      <c r="W153" s="32">
        <v>10000</v>
      </c>
      <c r="X153" s="55">
        <v>5164.08</v>
      </c>
      <c r="Y153" s="32">
        <v>10000</v>
      </c>
      <c r="Z153" s="55">
        <v>5164.08</v>
      </c>
      <c r="AA153" s="32">
        <v>10000</v>
      </c>
      <c r="AB153" s="55">
        <v>5164.08</v>
      </c>
      <c r="AC153" s="32">
        <v>10000</v>
      </c>
      <c r="AD153" s="55">
        <v>5164.08</v>
      </c>
      <c r="AE153" s="18"/>
    </row>
    <row r="154" spans="2:31" ht="12.75" customHeight="1" x14ac:dyDescent="0.2">
      <c r="B154" s="24">
        <v>314</v>
      </c>
      <c r="C154" s="20" t="s">
        <v>93</v>
      </c>
      <c r="D154" s="28"/>
      <c r="E154" s="19"/>
      <c r="F154" s="25">
        <f>F155</f>
        <v>129355.79999999997</v>
      </c>
      <c r="G154" s="39"/>
      <c r="H154" s="26">
        <f>H155</f>
        <v>10779.65</v>
      </c>
      <c r="I154" s="26"/>
      <c r="J154" s="26">
        <f t="shared" ref="J154:AD156" si="25">J155</f>
        <v>10779.65</v>
      </c>
      <c r="K154" s="26"/>
      <c r="L154" s="26">
        <f t="shared" si="25"/>
        <v>10779.65</v>
      </c>
      <c r="M154" s="26"/>
      <c r="N154" s="26">
        <f t="shared" si="25"/>
        <v>10779.65</v>
      </c>
      <c r="O154" s="26"/>
      <c r="P154" s="26">
        <f t="shared" si="25"/>
        <v>10779.65</v>
      </c>
      <c r="Q154" s="26"/>
      <c r="R154" s="26">
        <f t="shared" si="25"/>
        <v>10779.65</v>
      </c>
      <c r="S154" s="26"/>
      <c r="T154" s="26">
        <f t="shared" si="25"/>
        <v>10779.65</v>
      </c>
      <c r="U154" s="26"/>
      <c r="V154" s="26">
        <f t="shared" si="25"/>
        <v>10779.65</v>
      </c>
      <c r="W154" s="26"/>
      <c r="X154" s="26">
        <f t="shared" si="25"/>
        <v>10779.65</v>
      </c>
      <c r="Y154" s="26"/>
      <c r="Z154" s="26">
        <f t="shared" si="25"/>
        <v>10779.65</v>
      </c>
      <c r="AA154" s="26"/>
      <c r="AB154" s="26">
        <f t="shared" si="25"/>
        <v>10779.65</v>
      </c>
      <c r="AC154" s="26"/>
      <c r="AD154" s="26">
        <f t="shared" si="25"/>
        <v>10779.65</v>
      </c>
      <c r="AE154" s="18"/>
    </row>
    <row r="155" spans="2:31" ht="14.25" customHeight="1" x14ac:dyDescent="0.2">
      <c r="B155" s="24"/>
      <c r="C155" s="85" t="s">
        <v>94</v>
      </c>
      <c r="D155" s="28">
        <f t="shared" si="18"/>
        <v>12</v>
      </c>
      <c r="E155" s="33" t="s">
        <v>95</v>
      </c>
      <c r="F155" s="30">
        <f>SUM(H155,J155,L155,N155,P155,R155,T155,V155,X155,Z155,AB155,AD155)</f>
        <v>129355.79999999997</v>
      </c>
      <c r="G155" s="32">
        <v>1</v>
      </c>
      <c r="H155" s="55">
        <v>10779.65</v>
      </c>
      <c r="I155" s="32">
        <v>1</v>
      </c>
      <c r="J155" s="55">
        <v>10779.65</v>
      </c>
      <c r="K155" s="32">
        <v>1</v>
      </c>
      <c r="L155" s="55">
        <v>10779.65</v>
      </c>
      <c r="M155" s="32">
        <v>1</v>
      </c>
      <c r="N155" s="55">
        <v>10779.65</v>
      </c>
      <c r="O155" s="32">
        <v>1</v>
      </c>
      <c r="P155" s="55">
        <v>10779.65</v>
      </c>
      <c r="Q155" s="32">
        <v>1</v>
      </c>
      <c r="R155" s="55">
        <v>10779.65</v>
      </c>
      <c r="S155" s="32">
        <v>1</v>
      </c>
      <c r="T155" s="55">
        <v>10779.65</v>
      </c>
      <c r="U155" s="32">
        <v>1</v>
      </c>
      <c r="V155" s="55">
        <v>10779.65</v>
      </c>
      <c r="W155" s="32">
        <v>1</v>
      </c>
      <c r="X155" s="55">
        <v>10779.65</v>
      </c>
      <c r="Y155" s="32">
        <v>1</v>
      </c>
      <c r="Z155" s="55">
        <v>10779.65</v>
      </c>
      <c r="AA155" s="32">
        <v>1</v>
      </c>
      <c r="AB155" s="55">
        <v>10779.65</v>
      </c>
      <c r="AC155" s="32">
        <v>1</v>
      </c>
      <c r="AD155" s="55">
        <v>10779.65</v>
      </c>
      <c r="AE155" s="18"/>
    </row>
    <row r="156" spans="2:31" ht="14.25" customHeight="1" x14ac:dyDescent="0.2">
      <c r="B156" s="24">
        <v>315</v>
      </c>
      <c r="C156" s="20" t="s">
        <v>256</v>
      </c>
      <c r="D156" s="28"/>
      <c r="E156" s="19"/>
      <c r="F156" s="25">
        <f>F157</f>
        <v>4816.4399999999996</v>
      </c>
      <c r="G156" s="39"/>
      <c r="H156" s="26">
        <f>H157</f>
        <v>401.37</v>
      </c>
      <c r="I156" s="26"/>
      <c r="J156" s="26">
        <f t="shared" si="25"/>
        <v>401.37</v>
      </c>
      <c r="K156" s="26"/>
      <c r="L156" s="26">
        <f t="shared" si="25"/>
        <v>401.37</v>
      </c>
      <c r="M156" s="26"/>
      <c r="N156" s="26">
        <f t="shared" si="25"/>
        <v>401.37</v>
      </c>
      <c r="O156" s="26"/>
      <c r="P156" s="26">
        <f t="shared" si="25"/>
        <v>401.37</v>
      </c>
      <c r="Q156" s="26"/>
      <c r="R156" s="26">
        <f t="shared" si="25"/>
        <v>401.37</v>
      </c>
      <c r="S156" s="26"/>
      <c r="T156" s="26">
        <f t="shared" si="25"/>
        <v>401.37</v>
      </c>
      <c r="U156" s="26"/>
      <c r="V156" s="26">
        <f t="shared" si="25"/>
        <v>401.37</v>
      </c>
      <c r="W156" s="26"/>
      <c r="X156" s="26">
        <f t="shared" si="25"/>
        <v>401.37</v>
      </c>
      <c r="Y156" s="26"/>
      <c r="Z156" s="26">
        <f t="shared" si="25"/>
        <v>401.37</v>
      </c>
      <c r="AA156" s="26"/>
      <c r="AB156" s="26">
        <f t="shared" si="25"/>
        <v>401.37</v>
      </c>
      <c r="AC156" s="26"/>
      <c r="AD156" s="26">
        <f t="shared" si="25"/>
        <v>401.37</v>
      </c>
      <c r="AE156" s="18"/>
    </row>
    <row r="157" spans="2:31" ht="14.25" customHeight="1" x14ac:dyDescent="0.2">
      <c r="B157" s="24"/>
      <c r="C157" s="85" t="s">
        <v>256</v>
      </c>
      <c r="D157" s="28">
        <f t="shared" ref="D157" si="26">G157+I157+K157+M157+O157+Q157+S157+U157+W157+Y157+AA157+AC157</f>
        <v>12</v>
      </c>
      <c r="E157" s="33" t="s">
        <v>95</v>
      </c>
      <c r="F157" s="30">
        <f>SUM(H157,J157,L157,N157,P157,R157,T157,V157,X157,Z157,AB157,AD157)</f>
        <v>4816.4399999999996</v>
      </c>
      <c r="G157" s="32">
        <v>1</v>
      </c>
      <c r="H157" s="55">
        <v>401.37</v>
      </c>
      <c r="I157" s="32">
        <v>1</v>
      </c>
      <c r="J157" s="55">
        <v>401.37</v>
      </c>
      <c r="K157" s="32">
        <v>1</v>
      </c>
      <c r="L157" s="55">
        <v>401.37</v>
      </c>
      <c r="M157" s="32">
        <v>1</v>
      </c>
      <c r="N157" s="55">
        <v>401.37</v>
      </c>
      <c r="O157" s="32">
        <v>1</v>
      </c>
      <c r="P157" s="55">
        <v>401.37</v>
      </c>
      <c r="Q157" s="32">
        <v>1</v>
      </c>
      <c r="R157" s="55">
        <v>401.37</v>
      </c>
      <c r="S157" s="32">
        <v>1</v>
      </c>
      <c r="T157" s="55">
        <v>401.37</v>
      </c>
      <c r="U157" s="32">
        <v>1</v>
      </c>
      <c r="V157" s="55">
        <v>401.37</v>
      </c>
      <c r="W157" s="32">
        <v>1</v>
      </c>
      <c r="X157" s="55">
        <v>401.37</v>
      </c>
      <c r="Y157" s="32">
        <v>1</v>
      </c>
      <c r="Z157" s="55">
        <v>401.37</v>
      </c>
      <c r="AA157" s="32">
        <v>1</v>
      </c>
      <c r="AB157" s="55">
        <v>401.37</v>
      </c>
      <c r="AC157" s="32">
        <v>1</v>
      </c>
      <c r="AD157" s="55">
        <v>401.37</v>
      </c>
      <c r="AE157" s="18"/>
    </row>
    <row r="158" spans="2:31" ht="24" customHeight="1" x14ac:dyDescent="0.2">
      <c r="B158" s="24">
        <v>316</v>
      </c>
      <c r="C158" s="20" t="s">
        <v>96</v>
      </c>
      <c r="D158" s="28"/>
      <c r="E158" s="33"/>
      <c r="F158" s="50">
        <f>F159</f>
        <v>2632.62</v>
      </c>
      <c r="G158" s="39"/>
      <c r="H158" s="50">
        <f>H159</f>
        <v>0</v>
      </c>
      <c r="I158" s="26"/>
      <c r="J158" s="50">
        <f>J159</f>
        <v>438.77</v>
      </c>
      <c r="K158" s="26"/>
      <c r="L158" s="50">
        <f>L159</f>
        <v>0</v>
      </c>
      <c r="M158" s="26"/>
      <c r="N158" s="50">
        <f>N159</f>
        <v>438.77</v>
      </c>
      <c r="O158" s="26"/>
      <c r="P158" s="50">
        <f>P159</f>
        <v>0</v>
      </c>
      <c r="Q158" s="26"/>
      <c r="R158" s="50">
        <f>R159</f>
        <v>438.77</v>
      </c>
      <c r="S158" s="26"/>
      <c r="T158" s="50">
        <f>T159</f>
        <v>0</v>
      </c>
      <c r="U158" s="26"/>
      <c r="V158" s="50">
        <f>V159</f>
        <v>438.77</v>
      </c>
      <c r="W158" s="26"/>
      <c r="X158" s="50">
        <f>X159</f>
        <v>0</v>
      </c>
      <c r="Y158" s="26"/>
      <c r="Z158" s="50">
        <f>Z159</f>
        <v>438.77</v>
      </c>
      <c r="AA158" s="26"/>
      <c r="AB158" s="50">
        <f>AB159</f>
        <v>0</v>
      </c>
      <c r="AC158" s="26"/>
      <c r="AD158" s="50">
        <f>AD159</f>
        <v>438.77</v>
      </c>
      <c r="AE158" s="18"/>
    </row>
    <row r="159" spans="2:31" ht="13.5" customHeight="1" x14ac:dyDescent="0.2">
      <c r="B159" s="24"/>
      <c r="C159" s="85" t="s">
        <v>97</v>
      </c>
      <c r="D159" s="28">
        <f t="shared" si="18"/>
        <v>6</v>
      </c>
      <c r="E159" s="33" t="s">
        <v>95</v>
      </c>
      <c r="F159" s="30">
        <f>H159+J159+L159+N159+P159+R159+T159+V159+X159+Z159+AB159+AD159</f>
        <v>2632.62</v>
      </c>
      <c r="G159" s="32">
        <v>0</v>
      </c>
      <c r="H159" s="55">
        <v>0</v>
      </c>
      <c r="I159" s="32">
        <v>1</v>
      </c>
      <c r="J159" s="31">
        <v>438.77</v>
      </c>
      <c r="K159" s="32">
        <v>0</v>
      </c>
      <c r="L159" s="31">
        <v>0</v>
      </c>
      <c r="M159" s="32">
        <v>1</v>
      </c>
      <c r="N159" s="31">
        <v>438.77</v>
      </c>
      <c r="O159" s="32">
        <v>0</v>
      </c>
      <c r="P159" s="31">
        <v>0</v>
      </c>
      <c r="Q159" s="32">
        <v>1</v>
      </c>
      <c r="R159" s="31">
        <v>438.77</v>
      </c>
      <c r="S159" s="32">
        <v>0</v>
      </c>
      <c r="T159" s="31">
        <v>0</v>
      </c>
      <c r="U159" s="32">
        <v>1</v>
      </c>
      <c r="V159" s="31">
        <v>438.77</v>
      </c>
      <c r="W159" s="32">
        <v>0</v>
      </c>
      <c r="X159" s="31">
        <v>0</v>
      </c>
      <c r="Y159" s="32">
        <v>1</v>
      </c>
      <c r="Z159" s="31">
        <v>438.77</v>
      </c>
      <c r="AA159" s="32">
        <v>0</v>
      </c>
      <c r="AB159" s="31">
        <v>0</v>
      </c>
      <c r="AC159" s="32">
        <v>1</v>
      </c>
      <c r="AD159" s="31">
        <v>438.77</v>
      </c>
      <c r="AE159" s="18"/>
    </row>
    <row r="160" spans="2:31" ht="22.5" customHeight="1" x14ac:dyDescent="0.2">
      <c r="B160" s="51">
        <v>317</v>
      </c>
      <c r="C160" s="20" t="s">
        <v>98</v>
      </c>
      <c r="D160" s="28"/>
      <c r="E160" s="19"/>
      <c r="F160" s="25">
        <f>SUM(F161:F161)</f>
        <v>213999.96000000008</v>
      </c>
      <c r="G160" s="39"/>
      <c r="H160" s="26">
        <f>SUM(H161)</f>
        <v>17833.330000000002</v>
      </c>
      <c r="I160" s="26"/>
      <c r="J160" s="26">
        <f>SUM(J161)</f>
        <v>17833.330000000002</v>
      </c>
      <c r="K160" s="26"/>
      <c r="L160" s="26">
        <f>SUM(L161)</f>
        <v>17833.330000000002</v>
      </c>
      <c r="M160" s="26"/>
      <c r="N160" s="26">
        <f>SUM(N161)</f>
        <v>17833.330000000002</v>
      </c>
      <c r="O160" s="26"/>
      <c r="P160" s="26">
        <f>SUM(P161)</f>
        <v>17833.330000000002</v>
      </c>
      <c r="Q160" s="26"/>
      <c r="R160" s="26">
        <f>SUM(R161)</f>
        <v>17833.330000000002</v>
      </c>
      <c r="S160" s="26"/>
      <c r="T160" s="26">
        <f>SUM(T161)</f>
        <v>17833.330000000002</v>
      </c>
      <c r="U160" s="26"/>
      <c r="V160" s="26">
        <f>SUM(V161)</f>
        <v>17833.330000000002</v>
      </c>
      <c r="W160" s="26"/>
      <c r="X160" s="26">
        <f>SUM(X161)</f>
        <v>17833.330000000002</v>
      </c>
      <c r="Y160" s="26"/>
      <c r="Z160" s="26">
        <f>SUM(Z161)</f>
        <v>17833.330000000002</v>
      </c>
      <c r="AA160" s="26"/>
      <c r="AB160" s="26">
        <f>SUM(AB161)</f>
        <v>17833.330000000002</v>
      </c>
      <c r="AC160" s="26"/>
      <c r="AD160" s="26">
        <f>SUM(AD161)</f>
        <v>17833.330000000002</v>
      </c>
      <c r="AE160" s="18"/>
    </row>
    <row r="161" spans="1:31" ht="13.5" customHeight="1" x14ac:dyDescent="0.2">
      <c r="A161" s="93"/>
      <c r="B161" s="55"/>
      <c r="C161" s="85" t="s">
        <v>99</v>
      </c>
      <c r="D161" s="28">
        <f t="shared" si="18"/>
        <v>12</v>
      </c>
      <c r="E161" s="90" t="s">
        <v>100</v>
      </c>
      <c r="F161" s="30">
        <f>SUM(H161,J161,L161,N161,P161,R161,T161,V161,X161,Z161,AB161,AD161)</f>
        <v>213999.96000000008</v>
      </c>
      <c r="G161" s="32">
        <v>1</v>
      </c>
      <c r="H161" s="55">
        <v>17833.330000000002</v>
      </c>
      <c r="I161" s="32">
        <v>1</v>
      </c>
      <c r="J161" s="55">
        <v>17833.330000000002</v>
      </c>
      <c r="K161" s="32">
        <v>1</v>
      </c>
      <c r="L161" s="55">
        <v>17833.330000000002</v>
      </c>
      <c r="M161" s="32">
        <v>1</v>
      </c>
      <c r="N161" s="55">
        <v>17833.330000000002</v>
      </c>
      <c r="O161" s="32">
        <v>1</v>
      </c>
      <c r="P161" s="55">
        <v>17833.330000000002</v>
      </c>
      <c r="Q161" s="32">
        <v>1</v>
      </c>
      <c r="R161" s="55">
        <v>17833.330000000002</v>
      </c>
      <c r="S161" s="32">
        <v>1</v>
      </c>
      <c r="T161" s="55">
        <v>17833.330000000002</v>
      </c>
      <c r="U161" s="32">
        <v>1</v>
      </c>
      <c r="V161" s="55">
        <v>17833.330000000002</v>
      </c>
      <c r="W161" s="32">
        <v>1</v>
      </c>
      <c r="X161" s="55">
        <v>17833.330000000002</v>
      </c>
      <c r="Y161" s="32">
        <v>1</v>
      </c>
      <c r="Z161" s="55">
        <v>17833.330000000002</v>
      </c>
      <c r="AA161" s="32">
        <v>1</v>
      </c>
      <c r="AB161" s="55">
        <v>17833.330000000002</v>
      </c>
      <c r="AC161" s="32">
        <v>1</v>
      </c>
      <c r="AD161" s="55">
        <v>17833.330000000002</v>
      </c>
      <c r="AE161" s="18"/>
    </row>
    <row r="162" spans="1:31" ht="12.75" customHeight="1" x14ac:dyDescent="0.2">
      <c r="B162" s="24">
        <v>318</v>
      </c>
      <c r="C162" s="20" t="s">
        <v>101</v>
      </c>
      <c r="D162" s="28"/>
      <c r="E162" s="19"/>
      <c r="F162" s="25">
        <f>F163</f>
        <v>53792.399999999987</v>
      </c>
      <c r="G162" s="39"/>
      <c r="H162" s="26">
        <f>H163</f>
        <v>4482.7</v>
      </c>
      <c r="I162" s="26"/>
      <c r="J162" s="42">
        <f t="shared" ref="J162:AD162" si="27">J163</f>
        <v>4482.7</v>
      </c>
      <c r="K162" s="26"/>
      <c r="L162" s="26">
        <f t="shared" si="27"/>
        <v>4482.7</v>
      </c>
      <c r="M162" s="26"/>
      <c r="N162" s="26">
        <f t="shared" si="27"/>
        <v>4482.7</v>
      </c>
      <c r="O162" s="26"/>
      <c r="P162" s="26">
        <f t="shared" si="27"/>
        <v>4482.7</v>
      </c>
      <c r="Q162" s="26"/>
      <c r="R162" s="26">
        <f t="shared" si="27"/>
        <v>4482.7</v>
      </c>
      <c r="S162" s="26"/>
      <c r="T162" s="26">
        <f t="shared" si="27"/>
        <v>4482.7</v>
      </c>
      <c r="U162" s="26"/>
      <c r="V162" s="26">
        <f t="shared" si="27"/>
        <v>4482.7</v>
      </c>
      <c r="W162" s="26"/>
      <c r="X162" s="26">
        <f t="shared" si="27"/>
        <v>4482.7</v>
      </c>
      <c r="Y162" s="26"/>
      <c r="Z162" s="26">
        <f t="shared" si="27"/>
        <v>4482.7</v>
      </c>
      <c r="AA162" s="26"/>
      <c r="AB162" s="26">
        <f t="shared" si="27"/>
        <v>4482.7</v>
      </c>
      <c r="AC162" s="26"/>
      <c r="AD162" s="26">
        <f t="shared" si="27"/>
        <v>4482.7</v>
      </c>
      <c r="AE162" s="18"/>
    </row>
    <row r="163" spans="1:31" ht="36.75" customHeight="1" x14ac:dyDescent="0.2">
      <c r="B163" s="24"/>
      <c r="C163" s="85" t="s">
        <v>102</v>
      </c>
      <c r="D163" s="28">
        <f t="shared" si="18"/>
        <v>12</v>
      </c>
      <c r="E163" s="33" t="s">
        <v>95</v>
      </c>
      <c r="F163" s="30">
        <f>H163+J163+L163+N163+P163+R163+T163+V163+X163+Z163+AB163+AD163</f>
        <v>53792.399999999987</v>
      </c>
      <c r="G163" s="32">
        <v>1</v>
      </c>
      <c r="H163" s="55">
        <v>4482.7</v>
      </c>
      <c r="I163" s="32">
        <v>1</v>
      </c>
      <c r="J163" s="55">
        <v>4482.7</v>
      </c>
      <c r="K163" s="32">
        <v>1</v>
      </c>
      <c r="L163" s="55">
        <v>4482.7</v>
      </c>
      <c r="M163" s="32">
        <v>1</v>
      </c>
      <c r="N163" s="55">
        <v>4482.7</v>
      </c>
      <c r="O163" s="32">
        <v>1</v>
      </c>
      <c r="P163" s="55">
        <v>4482.7</v>
      </c>
      <c r="Q163" s="32">
        <v>1</v>
      </c>
      <c r="R163" s="55">
        <v>4482.7</v>
      </c>
      <c r="S163" s="32">
        <v>1</v>
      </c>
      <c r="T163" s="55">
        <v>4482.7</v>
      </c>
      <c r="U163" s="32">
        <v>1</v>
      </c>
      <c r="V163" s="55">
        <v>4482.7</v>
      </c>
      <c r="W163" s="32">
        <v>1</v>
      </c>
      <c r="X163" s="55">
        <v>4482.7</v>
      </c>
      <c r="Y163" s="32">
        <v>1</v>
      </c>
      <c r="Z163" s="55">
        <v>4482.7</v>
      </c>
      <c r="AA163" s="32">
        <v>1</v>
      </c>
      <c r="AB163" s="55">
        <v>4482.7</v>
      </c>
      <c r="AC163" s="32">
        <v>1</v>
      </c>
      <c r="AD163" s="55">
        <v>4482.7</v>
      </c>
      <c r="AE163" s="18"/>
    </row>
    <row r="164" spans="1:31" ht="15" customHeight="1" x14ac:dyDescent="0.2">
      <c r="B164" s="19">
        <v>3200</v>
      </c>
      <c r="C164" s="20" t="s">
        <v>103</v>
      </c>
      <c r="D164" s="34"/>
      <c r="E164" s="19"/>
      <c r="F164" s="43" t="e">
        <f>SUM(F165+F167+F170+F172+#REF!)</f>
        <v>#REF!</v>
      </c>
      <c r="G164" s="41"/>
      <c r="H164" s="42" t="e">
        <f>SUM(H165+H167+H170+H172+#REF!)</f>
        <v>#REF!</v>
      </c>
      <c r="I164" s="41" t="s">
        <v>49</v>
      </c>
      <c r="J164" s="42" t="e">
        <f>SUM(J165+J167+J170+J172+#REF!)</f>
        <v>#REF!</v>
      </c>
      <c r="K164" s="41"/>
      <c r="L164" s="42" t="e">
        <f>SUM(L165+L167+L170+L172+#REF!)</f>
        <v>#REF!</v>
      </c>
      <c r="M164" s="41"/>
      <c r="N164" s="42" t="e">
        <f>SUM(N165+N167+N170+N172+#REF!)</f>
        <v>#REF!</v>
      </c>
      <c r="O164" s="41"/>
      <c r="P164" s="42" t="e">
        <f>SUM(P165+P167+P170+P172+#REF!)</f>
        <v>#REF!</v>
      </c>
      <c r="Q164" s="41"/>
      <c r="R164" s="42" t="e">
        <f>SUM(R165+R167+R170+R172+#REF!)</f>
        <v>#REF!</v>
      </c>
      <c r="S164" s="41"/>
      <c r="T164" s="42" t="e">
        <f>SUM(T165+T167+T170+T172+#REF!)</f>
        <v>#REF!</v>
      </c>
      <c r="U164" s="41"/>
      <c r="V164" s="42" t="e">
        <f>SUM(V165+V167+V170+V172+#REF!)</f>
        <v>#REF!</v>
      </c>
      <c r="W164" s="41"/>
      <c r="X164" s="42" t="e">
        <f>SUM(X165+X167+X170+X172+#REF!)</f>
        <v>#REF!</v>
      </c>
      <c r="Y164" s="41"/>
      <c r="Z164" s="42" t="e">
        <f>SUM(Z165+Z167+Z170+Z172+#REF!)</f>
        <v>#REF!</v>
      </c>
      <c r="AA164" s="41"/>
      <c r="AB164" s="42" t="e">
        <f>SUM(AB165+AB167+AB170+AB172+#REF!)</f>
        <v>#REF!</v>
      </c>
      <c r="AC164" s="42"/>
      <c r="AD164" s="42" t="e">
        <f>SUM(AD165+AD167+AD170+AD172+#REF!)</f>
        <v>#REF!</v>
      </c>
      <c r="AE164" s="18"/>
    </row>
    <row r="165" spans="1:31" ht="13.5" customHeight="1" x14ac:dyDescent="0.2">
      <c r="B165" s="24">
        <v>322</v>
      </c>
      <c r="C165" s="20" t="s">
        <v>104</v>
      </c>
      <c r="D165" s="28"/>
      <c r="E165" s="19"/>
      <c r="F165" s="25">
        <f>F166</f>
        <v>654999.96</v>
      </c>
      <c r="G165" s="39" t="s">
        <v>49</v>
      </c>
      <c r="H165" s="25">
        <f>H166</f>
        <v>54583.33</v>
      </c>
      <c r="I165" s="39" t="s">
        <v>49</v>
      </c>
      <c r="J165" s="25">
        <f>J166</f>
        <v>54583.33</v>
      </c>
      <c r="K165" s="39"/>
      <c r="L165" s="25">
        <f>L166</f>
        <v>54583.33</v>
      </c>
      <c r="M165" s="39"/>
      <c r="N165" s="25">
        <f>N166</f>
        <v>54583.33</v>
      </c>
      <c r="O165" s="39"/>
      <c r="P165" s="25">
        <f>P166</f>
        <v>54583.33</v>
      </c>
      <c r="Q165" s="39"/>
      <c r="R165" s="25">
        <f>R166</f>
        <v>54583.33</v>
      </c>
      <c r="S165" s="39"/>
      <c r="T165" s="25">
        <f>T166</f>
        <v>54583.33</v>
      </c>
      <c r="U165" s="39"/>
      <c r="V165" s="25">
        <f>V166</f>
        <v>54583.33</v>
      </c>
      <c r="W165" s="39"/>
      <c r="X165" s="25">
        <f>X166</f>
        <v>54583.33</v>
      </c>
      <c r="Y165" s="39"/>
      <c r="Z165" s="25">
        <f>Z166</f>
        <v>54583.33</v>
      </c>
      <c r="AA165" s="39"/>
      <c r="AB165" s="25">
        <f>AB166</f>
        <v>54583.33</v>
      </c>
      <c r="AC165" s="39"/>
      <c r="AD165" s="25">
        <f>AD166</f>
        <v>54583.33</v>
      </c>
      <c r="AE165" s="18"/>
    </row>
    <row r="166" spans="1:31" ht="50.25" customHeight="1" x14ac:dyDescent="0.2">
      <c r="B166" s="24"/>
      <c r="C166" s="85" t="s">
        <v>272</v>
      </c>
      <c r="D166" s="28">
        <f t="shared" ref="D166:D206" si="28">G166+I166+K166+M166+O166+Q166+S166+U166+W166+Y166+AA166+AC166</f>
        <v>24</v>
      </c>
      <c r="E166" s="90" t="s">
        <v>100</v>
      </c>
      <c r="F166" s="30">
        <f>H166+J166+L166+N166+P166+R166+T166+V166+X166+Z166+AB166+AD166</f>
        <v>654999.96</v>
      </c>
      <c r="G166" s="32">
        <v>2</v>
      </c>
      <c r="H166" s="55">
        <v>54583.33</v>
      </c>
      <c r="I166" s="32">
        <v>2</v>
      </c>
      <c r="J166" s="55">
        <v>54583.33</v>
      </c>
      <c r="K166" s="32">
        <v>2</v>
      </c>
      <c r="L166" s="55">
        <v>54583.33</v>
      </c>
      <c r="M166" s="32">
        <v>2</v>
      </c>
      <c r="N166" s="55">
        <v>54583.33</v>
      </c>
      <c r="O166" s="32">
        <v>2</v>
      </c>
      <c r="P166" s="55">
        <v>54583.33</v>
      </c>
      <c r="Q166" s="32">
        <v>2</v>
      </c>
      <c r="R166" s="55">
        <v>54583.33</v>
      </c>
      <c r="S166" s="32">
        <v>2</v>
      </c>
      <c r="T166" s="55">
        <v>54583.33</v>
      </c>
      <c r="U166" s="32">
        <v>2</v>
      </c>
      <c r="V166" s="55">
        <v>54583.33</v>
      </c>
      <c r="W166" s="32">
        <v>2</v>
      </c>
      <c r="X166" s="55">
        <v>54583.33</v>
      </c>
      <c r="Y166" s="32">
        <v>2</v>
      </c>
      <c r="Z166" s="55">
        <v>54583.33</v>
      </c>
      <c r="AA166" s="32">
        <v>2</v>
      </c>
      <c r="AB166" s="55">
        <v>54583.33</v>
      </c>
      <c r="AC166" s="32">
        <v>2</v>
      </c>
      <c r="AD166" s="55">
        <v>54583.33</v>
      </c>
      <c r="AE166" s="18"/>
    </row>
    <row r="167" spans="1:31" ht="22.5" customHeight="1" x14ac:dyDescent="0.2">
      <c r="B167" s="51">
        <v>323</v>
      </c>
      <c r="C167" s="87" t="s">
        <v>105</v>
      </c>
      <c r="D167" s="34"/>
      <c r="E167" s="53"/>
      <c r="F167" s="25">
        <f>H167+J167+L167+N167+P167+R167+T167+V167+X167+Z167+AB167+AD167</f>
        <v>547179.96000000008</v>
      </c>
      <c r="G167" s="41" t="s">
        <v>49</v>
      </c>
      <c r="H167" s="25">
        <f>H168+H169</f>
        <v>45173.33</v>
      </c>
      <c r="I167" s="41" t="s">
        <v>49</v>
      </c>
      <c r="J167" s="25">
        <f>J168+J169</f>
        <v>45173.33</v>
      </c>
      <c r="K167" s="41" t="s">
        <v>49</v>
      </c>
      <c r="L167" s="25">
        <f>L168+L169</f>
        <v>45173.33</v>
      </c>
      <c r="M167" s="41" t="s">
        <v>49</v>
      </c>
      <c r="N167" s="25">
        <f>N168+N169</f>
        <v>47723.33</v>
      </c>
      <c r="O167" s="41" t="s">
        <v>49</v>
      </c>
      <c r="P167" s="25">
        <f>P168+P169</f>
        <v>45173.33</v>
      </c>
      <c r="Q167" s="41" t="s">
        <v>49</v>
      </c>
      <c r="R167" s="25">
        <f>R168+R169</f>
        <v>45173.33</v>
      </c>
      <c r="S167" s="41" t="s">
        <v>49</v>
      </c>
      <c r="T167" s="25">
        <f>T168+T169</f>
        <v>45173.33</v>
      </c>
      <c r="U167" s="41" t="s">
        <v>49</v>
      </c>
      <c r="V167" s="25">
        <f>V168+V169</f>
        <v>47723.33</v>
      </c>
      <c r="W167" s="41" t="s">
        <v>49</v>
      </c>
      <c r="X167" s="25">
        <f>X168+X169</f>
        <v>45173.33</v>
      </c>
      <c r="Y167" s="41" t="s">
        <v>49</v>
      </c>
      <c r="Z167" s="25">
        <f>Z168+Z169</f>
        <v>45173.33</v>
      </c>
      <c r="AA167" s="41"/>
      <c r="AB167" s="25">
        <f>AB168+AB169</f>
        <v>45173.33</v>
      </c>
      <c r="AC167" s="41" t="s">
        <v>49</v>
      </c>
      <c r="AD167" s="25">
        <f>AD168+AD169</f>
        <v>45173.33</v>
      </c>
      <c r="AE167" s="18"/>
    </row>
    <row r="168" spans="1:31" ht="22.5" customHeight="1" x14ac:dyDescent="0.2">
      <c r="B168" s="51"/>
      <c r="C168" s="91" t="s">
        <v>238</v>
      </c>
      <c r="D168" s="28">
        <v>36</v>
      </c>
      <c r="E168" s="90" t="s">
        <v>100</v>
      </c>
      <c r="F168" s="30">
        <f>H168+J168+L168+N168+P168+R168+T168+V168+X168+Z168+AB168+AD168</f>
        <v>542079.96000000008</v>
      </c>
      <c r="G168" s="32">
        <v>3</v>
      </c>
      <c r="H168" s="30">
        <v>45173.33</v>
      </c>
      <c r="I168" s="32">
        <v>3</v>
      </c>
      <c r="J168" s="30">
        <v>45173.33</v>
      </c>
      <c r="K168" s="32">
        <v>3</v>
      </c>
      <c r="L168" s="30">
        <v>45173.33</v>
      </c>
      <c r="M168" s="32">
        <v>3</v>
      </c>
      <c r="N168" s="30">
        <v>45173.33</v>
      </c>
      <c r="O168" s="32">
        <v>3</v>
      </c>
      <c r="P168" s="30">
        <v>45173.33</v>
      </c>
      <c r="Q168" s="32">
        <v>3</v>
      </c>
      <c r="R168" s="30">
        <v>45173.33</v>
      </c>
      <c r="S168" s="32">
        <v>3</v>
      </c>
      <c r="T168" s="30">
        <v>45173.33</v>
      </c>
      <c r="U168" s="32">
        <v>3</v>
      </c>
      <c r="V168" s="30">
        <v>45173.33</v>
      </c>
      <c r="W168" s="32">
        <v>3</v>
      </c>
      <c r="X168" s="30">
        <v>45173.33</v>
      </c>
      <c r="Y168" s="32">
        <v>3</v>
      </c>
      <c r="Z168" s="30">
        <v>45173.33</v>
      </c>
      <c r="AA168" s="32">
        <v>3</v>
      </c>
      <c r="AB168" s="30">
        <v>45173.33</v>
      </c>
      <c r="AC168" s="32">
        <v>3</v>
      </c>
      <c r="AD168" s="30">
        <v>45173.33</v>
      </c>
      <c r="AE168" s="18"/>
    </row>
    <row r="169" spans="1:31" ht="10.5" customHeight="1" x14ac:dyDescent="0.2">
      <c r="B169" s="57"/>
      <c r="C169" s="88" t="s">
        <v>106</v>
      </c>
      <c r="D169" s="28">
        <v>2</v>
      </c>
      <c r="E169" s="58" t="s">
        <v>107</v>
      </c>
      <c r="F169" s="30">
        <f>SUM(H169,J169,L169,N169,P169,R169,T169,V169,X169,Z169,AB169,AD169)</f>
        <v>5100</v>
      </c>
      <c r="G169" s="32">
        <v>0</v>
      </c>
      <c r="H169" s="31">
        <v>0</v>
      </c>
      <c r="I169" s="32">
        <v>0</v>
      </c>
      <c r="J169" s="31">
        <v>0</v>
      </c>
      <c r="K169" s="32">
        <v>0</v>
      </c>
      <c r="L169" s="31">
        <v>0</v>
      </c>
      <c r="M169" s="32">
        <v>1</v>
      </c>
      <c r="N169" s="31">
        <v>2550</v>
      </c>
      <c r="O169" s="32">
        <v>0</v>
      </c>
      <c r="P169" s="31">
        <v>0</v>
      </c>
      <c r="Q169" s="32">
        <v>0</v>
      </c>
      <c r="R169" s="31">
        <v>0</v>
      </c>
      <c r="S169" s="32">
        <v>0</v>
      </c>
      <c r="T169" s="31">
        <v>0</v>
      </c>
      <c r="U169" s="32">
        <v>1</v>
      </c>
      <c r="V169" s="31">
        <v>2550</v>
      </c>
      <c r="W169" s="32">
        <v>0</v>
      </c>
      <c r="X169" s="31">
        <v>0</v>
      </c>
      <c r="Y169" s="32">
        <v>0</v>
      </c>
      <c r="Z169" s="31">
        <v>0</v>
      </c>
      <c r="AA169" s="32">
        <v>0</v>
      </c>
      <c r="AB169" s="31">
        <v>0</v>
      </c>
      <c r="AC169" s="32">
        <v>0</v>
      </c>
      <c r="AD169" s="31">
        <v>0</v>
      </c>
      <c r="AE169" s="18"/>
    </row>
    <row r="170" spans="1:31" ht="13.5" customHeight="1" x14ac:dyDescent="0.2">
      <c r="B170" s="24">
        <v>325</v>
      </c>
      <c r="C170" s="20" t="s">
        <v>108</v>
      </c>
      <c r="D170" s="28"/>
      <c r="E170" s="19"/>
      <c r="F170" s="25">
        <f>F171</f>
        <v>17132.72</v>
      </c>
      <c r="G170" s="39" t="s">
        <v>49</v>
      </c>
      <c r="H170" s="23">
        <f>H171</f>
        <v>0</v>
      </c>
      <c r="I170" s="39" t="s">
        <v>49</v>
      </c>
      <c r="J170" s="23">
        <f>J171</f>
        <v>0</v>
      </c>
      <c r="K170" s="39" t="s">
        <v>49</v>
      </c>
      <c r="L170" s="23">
        <f>L171</f>
        <v>4283.18</v>
      </c>
      <c r="M170" s="39" t="s">
        <v>49</v>
      </c>
      <c r="N170" s="23">
        <f>N171</f>
        <v>0</v>
      </c>
      <c r="O170" s="39" t="s">
        <v>49</v>
      </c>
      <c r="P170" s="23">
        <f>P171</f>
        <v>4283.18</v>
      </c>
      <c r="Q170" s="39" t="s">
        <v>49</v>
      </c>
      <c r="R170" s="23">
        <f>R171</f>
        <v>0</v>
      </c>
      <c r="S170" s="39" t="s">
        <v>49</v>
      </c>
      <c r="T170" s="23">
        <f>T171</f>
        <v>0</v>
      </c>
      <c r="U170" s="39" t="s">
        <v>49</v>
      </c>
      <c r="V170" s="23">
        <f>V171</f>
        <v>4283.18</v>
      </c>
      <c r="W170" s="39" t="s">
        <v>49</v>
      </c>
      <c r="X170" s="23">
        <f>X171</f>
        <v>0</v>
      </c>
      <c r="Y170" s="39" t="s">
        <v>49</v>
      </c>
      <c r="Z170" s="23">
        <f>Z171</f>
        <v>0</v>
      </c>
      <c r="AA170" s="39" t="s">
        <v>49</v>
      </c>
      <c r="AB170" s="23">
        <f>AB171</f>
        <v>4283.18</v>
      </c>
      <c r="AC170" s="39" t="s">
        <v>49</v>
      </c>
      <c r="AD170" s="23">
        <f>AD171</f>
        <v>0</v>
      </c>
      <c r="AE170" s="18"/>
    </row>
    <row r="171" spans="1:31" ht="21.75" customHeight="1" x14ac:dyDescent="0.2">
      <c r="B171" s="24"/>
      <c r="C171" s="85" t="s">
        <v>109</v>
      </c>
      <c r="D171" s="28">
        <f t="shared" si="28"/>
        <v>4</v>
      </c>
      <c r="E171" s="33" t="s">
        <v>107</v>
      </c>
      <c r="F171" s="30">
        <f>H171+J171+L171+N171+P171+R171+T171+V171+X171+Z171+AB171+AD171</f>
        <v>17132.72</v>
      </c>
      <c r="G171" s="32">
        <v>0</v>
      </c>
      <c r="H171" s="31">
        <v>0</v>
      </c>
      <c r="I171" s="32">
        <v>0</v>
      </c>
      <c r="J171" s="31">
        <v>0</v>
      </c>
      <c r="K171" s="32">
        <v>1</v>
      </c>
      <c r="L171" s="31">
        <v>4283.18</v>
      </c>
      <c r="M171" s="32">
        <v>0</v>
      </c>
      <c r="N171" s="31">
        <v>0</v>
      </c>
      <c r="O171" s="32">
        <v>1</v>
      </c>
      <c r="P171" s="31">
        <v>4283.18</v>
      </c>
      <c r="Q171" s="32">
        <v>0</v>
      </c>
      <c r="R171" s="31">
        <v>0</v>
      </c>
      <c r="S171" s="32">
        <v>0</v>
      </c>
      <c r="T171" s="31">
        <v>0</v>
      </c>
      <c r="U171" s="32">
        <v>1</v>
      </c>
      <c r="V171" s="31">
        <v>4283.18</v>
      </c>
      <c r="W171" s="32">
        <v>0</v>
      </c>
      <c r="X171" s="31">
        <v>0</v>
      </c>
      <c r="Y171" s="32">
        <v>0</v>
      </c>
      <c r="Z171" s="31">
        <v>0</v>
      </c>
      <c r="AA171" s="32">
        <v>1</v>
      </c>
      <c r="AB171" s="31">
        <v>4283.18</v>
      </c>
      <c r="AC171" s="32">
        <v>0</v>
      </c>
      <c r="AD171" s="31">
        <v>0</v>
      </c>
      <c r="AE171" s="18"/>
    </row>
    <row r="172" spans="1:31" ht="13.5" customHeight="1" x14ac:dyDescent="0.2">
      <c r="B172" s="24">
        <v>327</v>
      </c>
      <c r="C172" s="20" t="s">
        <v>110</v>
      </c>
      <c r="D172" s="28">
        <f t="shared" si="28"/>
        <v>0</v>
      </c>
      <c r="E172" s="33"/>
      <c r="F172" s="50">
        <f>SUM(H172:AD172)</f>
        <v>3000</v>
      </c>
      <c r="G172" s="39"/>
      <c r="H172" s="23">
        <f>H173</f>
        <v>0</v>
      </c>
      <c r="I172" s="39"/>
      <c r="J172" s="23">
        <f>J173</f>
        <v>0</v>
      </c>
      <c r="K172" s="39"/>
      <c r="L172" s="23">
        <f>L173</f>
        <v>0</v>
      </c>
      <c r="M172" s="39"/>
      <c r="N172" s="23">
        <f>N173</f>
        <v>0</v>
      </c>
      <c r="O172" s="39"/>
      <c r="P172" s="23">
        <f>P173</f>
        <v>0</v>
      </c>
      <c r="Q172" s="39"/>
      <c r="R172" s="23">
        <f>R173</f>
        <v>0</v>
      </c>
      <c r="S172" s="39"/>
      <c r="T172" s="23">
        <f>T173</f>
        <v>0</v>
      </c>
      <c r="U172" s="39"/>
      <c r="V172" s="23">
        <f>V173</f>
        <v>3000</v>
      </c>
      <c r="W172" s="39"/>
      <c r="X172" s="23">
        <f>X173</f>
        <v>0</v>
      </c>
      <c r="Y172" s="39"/>
      <c r="Z172" s="23">
        <f>Z173</f>
        <v>0</v>
      </c>
      <c r="AA172" s="39"/>
      <c r="AB172" s="23">
        <f>AB173</f>
        <v>0</v>
      </c>
      <c r="AC172" s="39"/>
      <c r="AD172" s="23">
        <f>AD173</f>
        <v>0</v>
      </c>
      <c r="AE172" s="18"/>
    </row>
    <row r="173" spans="1:31" ht="14.25" customHeight="1" x14ac:dyDescent="0.2">
      <c r="B173" s="24"/>
      <c r="C173" s="85" t="s">
        <v>260</v>
      </c>
      <c r="D173" s="28">
        <f t="shared" si="28"/>
        <v>1</v>
      </c>
      <c r="E173" s="33" t="s">
        <v>111</v>
      </c>
      <c r="F173" s="30">
        <f>H173+J173+L173+N173+P173+R173+T173+V173+Z173+AB173+AD173</f>
        <v>3000</v>
      </c>
      <c r="G173" s="32">
        <v>0</v>
      </c>
      <c r="H173" s="31">
        <v>0</v>
      </c>
      <c r="I173" s="32">
        <v>0</v>
      </c>
      <c r="J173" s="31">
        <v>0</v>
      </c>
      <c r="K173" s="32">
        <v>0</v>
      </c>
      <c r="L173" s="31">
        <v>0</v>
      </c>
      <c r="M173" s="32">
        <v>0</v>
      </c>
      <c r="N173" s="31">
        <v>0</v>
      </c>
      <c r="O173" s="32">
        <v>0</v>
      </c>
      <c r="P173" s="31">
        <v>0</v>
      </c>
      <c r="Q173" s="32">
        <v>0</v>
      </c>
      <c r="R173" s="31">
        <v>0</v>
      </c>
      <c r="S173" s="32">
        <v>0</v>
      </c>
      <c r="T173" s="31">
        <v>0</v>
      </c>
      <c r="U173" s="32">
        <v>1</v>
      </c>
      <c r="V173" s="31">
        <v>3000</v>
      </c>
      <c r="W173" s="32">
        <v>0</v>
      </c>
      <c r="X173" s="31">
        <v>0</v>
      </c>
      <c r="Y173" s="32">
        <v>0</v>
      </c>
      <c r="Z173" s="31">
        <v>0</v>
      </c>
      <c r="AA173" s="32">
        <v>0</v>
      </c>
      <c r="AB173" s="31">
        <v>0</v>
      </c>
      <c r="AC173" s="32">
        <v>0</v>
      </c>
      <c r="AD173" s="31">
        <v>0</v>
      </c>
      <c r="AE173" s="18"/>
    </row>
    <row r="174" spans="1:31" ht="24.75" customHeight="1" x14ac:dyDescent="0.2">
      <c r="B174" s="53">
        <v>3300</v>
      </c>
      <c r="C174" s="20" t="s">
        <v>112</v>
      </c>
      <c r="D174" s="28"/>
      <c r="E174" s="22"/>
      <c r="F174" s="23">
        <f>SUM(F175+F177+F179+F181)</f>
        <v>4212711.84</v>
      </c>
      <c r="G174" s="39"/>
      <c r="H174" s="23">
        <f>SUM(H175+H177+H179+H181)</f>
        <v>350820.83</v>
      </c>
      <c r="I174" s="39" t="s">
        <v>49</v>
      </c>
      <c r="J174" s="23">
        <f>SUM(J175+J177+J179+J181)</f>
        <v>350750.83</v>
      </c>
      <c r="K174" s="39"/>
      <c r="L174" s="23">
        <f>SUM(L175+L177+L179+L181)</f>
        <v>352337.97000000003</v>
      </c>
      <c r="M174" s="39"/>
      <c r="N174" s="23">
        <f>SUM(N175+N177+N179+N181)</f>
        <v>350750.83</v>
      </c>
      <c r="O174" s="39"/>
      <c r="P174" s="23">
        <f>SUM(P175+P177+P179+P181)</f>
        <v>353365.57</v>
      </c>
      <c r="Q174" s="39"/>
      <c r="R174" s="23">
        <f>SUM(R175+R177+R179+R181)</f>
        <v>351170.83</v>
      </c>
      <c r="S174" s="39"/>
      <c r="T174" s="23">
        <f>SUM(T175+T177+T179+T181)</f>
        <v>350820.83</v>
      </c>
      <c r="U174" s="39"/>
      <c r="V174" s="23">
        <f>SUM(V175+V177+V179+V181)</f>
        <v>350000.83</v>
      </c>
      <c r="W174" s="39"/>
      <c r="X174" s="23">
        <f>SUM(X175+X177+X179+X181)</f>
        <v>351570.83</v>
      </c>
      <c r="Y174" s="39"/>
      <c r="Z174" s="23">
        <f>SUM(Z175+Z177+Z179+Z181)</f>
        <v>350300.83</v>
      </c>
      <c r="AA174" s="39"/>
      <c r="AB174" s="23">
        <f>SUM(AB175+AB177+AB179+AB181)</f>
        <v>350820.83</v>
      </c>
      <c r="AC174" s="39"/>
      <c r="AD174" s="23">
        <f>SUM(AD175+AD177+AD179+AD181)</f>
        <v>350000.83</v>
      </c>
      <c r="AE174" s="18"/>
    </row>
    <row r="175" spans="1:31" ht="21.75" customHeight="1" x14ac:dyDescent="0.2">
      <c r="A175" s="92"/>
      <c r="B175" s="24">
        <v>331</v>
      </c>
      <c r="C175" s="20" t="s">
        <v>152</v>
      </c>
      <c r="D175" s="34"/>
      <c r="E175" s="19"/>
      <c r="F175" s="43">
        <f>F176</f>
        <v>4200009.96</v>
      </c>
      <c r="G175" s="41"/>
      <c r="H175" s="43">
        <f>H176</f>
        <v>350000.83</v>
      </c>
      <c r="I175" s="41"/>
      <c r="J175" s="43">
        <f>J176</f>
        <v>350000.83</v>
      </c>
      <c r="K175" s="41"/>
      <c r="L175" s="43">
        <f>L176</f>
        <v>350000.83</v>
      </c>
      <c r="M175" s="41"/>
      <c r="N175" s="43">
        <f>N176</f>
        <v>350000.83</v>
      </c>
      <c r="O175" s="41"/>
      <c r="P175" s="43">
        <f>P176</f>
        <v>350000.83</v>
      </c>
      <c r="Q175" s="41"/>
      <c r="R175" s="43">
        <f>R176</f>
        <v>350000.83</v>
      </c>
      <c r="S175" s="41"/>
      <c r="T175" s="43">
        <f>T176</f>
        <v>350000.83</v>
      </c>
      <c r="U175" s="41"/>
      <c r="V175" s="43">
        <f>V176</f>
        <v>350000.83</v>
      </c>
      <c r="W175" s="41"/>
      <c r="X175" s="43">
        <f>X176</f>
        <v>350000.83</v>
      </c>
      <c r="Y175" s="41"/>
      <c r="Z175" s="43">
        <f>Z176</f>
        <v>350000.83</v>
      </c>
      <c r="AA175" s="41"/>
      <c r="AB175" s="43">
        <f>AB176</f>
        <v>350000.83</v>
      </c>
      <c r="AC175" s="41"/>
      <c r="AD175" s="43">
        <f>AD176</f>
        <v>350000.83</v>
      </c>
      <c r="AE175" s="18"/>
    </row>
    <row r="176" spans="1:31" ht="25.5" customHeight="1" x14ac:dyDescent="0.2">
      <c r="A176" s="93"/>
      <c r="B176" s="55"/>
      <c r="C176" s="85" t="s">
        <v>151</v>
      </c>
      <c r="D176" s="28">
        <v>24</v>
      </c>
      <c r="E176" s="29" t="s">
        <v>95</v>
      </c>
      <c r="F176" s="30">
        <f t="shared" ref="F176" si="29">SUM(H176,J176,L176,N176,P176,R176,T176,V176,X176,Z176,AB176,AD176)</f>
        <v>4200009.96</v>
      </c>
      <c r="G176" s="32">
        <v>2</v>
      </c>
      <c r="H176" s="55">
        <v>350000.83</v>
      </c>
      <c r="I176" s="32">
        <v>2</v>
      </c>
      <c r="J176" s="55">
        <v>350000.83</v>
      </c>
      <c r="K176" s="32">
        <v>2</v>
      </c>
      <c r="L176" s="55">
        <v>350000.83</v>
      </c>
      <c r="M176" s="32">
        <v>2</v>
      </c>
      <c r="N176" s="55">
        <v>350000.83</v>
      </c>
      <c r="O176" s="32">
        <v>2</v>
      </c>
      <c r="P176" s="55">
        <v>350000.83</v>
      </c>
      <c r="Q176" s="32">
        <v>2</v>
      </c>
      <c r="R176" s="55">
        <v>350000.83</v>
      </c>
      <c r="S176" s="32">
        <v>2</v>
      </c>
      <c r="T176" s="55">
        <v>350000.83</v>
      </c>
      <c r="U176" s="32">
        <v>2</v>
      </c>
      <c r="V176" s="55">
        <v>350000.83</v>
      </c>
      <c r="W176" s="32">
        <v>2</v>
      </c>
      <c r="X176" s="55">
        <v>350000.83</v>
      </c>
      <c r="Y176" s="32">
        <v>2</v>
      </c>
      <c r="Z176" s="55">
        <v>350000.83</v>
      </c>
      <c r="AA176" s="32">
        <v>2</v>
      </c>
      <c r="AB176" s="55">
        <v>350000.83</v>
      </c>
      <c r="AC176" s="32">
        <v>2</v>
      </c>
      <c r="AD176" s="55">
        <v>350000.83</v>
      </c>
      <c r="AE176" s="18"/>
    </row>
    <row r="177" spans="2:31" ht="35.25" customHeight="1" x14ac:dyDescent="0.2">
      <c r="B177" s="24">
        <v>333</v>
      </c>
      <c r="C177" s="20" t="s">
        <v>113</v>
      </c>
      <c r="D177" s="28"/>
      <c r="E177" s="19"/>
      <c r="F177" s="43">
        <f>F178</f>
        <v>1517.14</v>
      </c>
      <c r="G177" s="39" t="s">
        <v>49</v>
      </c>
      <c r="H177" s="43">
        <f>H178</f>
        <v>0</v>
      </c>
      <c r="I177" s="39" t="s">
        <v>49</v>
      </c>
      <c r="J177" s="26">
        <f>J178</f>
        <v>0</v>
      </c>
      <c r="K177" s="39"/>
      <c r="L177" s="26">
        <f>L178</f>
        <v>1517.14</v>
      </c>
      <c r="M177" s="39"/>
      <c r="N177" s="26">
        <f>N178</f>
        <v>0</v>
      </c>
      <c r="O177" s="39"/>
      <c r="P177" s="26">
        <f>P178</f>
        <v>0</v>
      </c>
      <c r="Q177" s="39"/>
      <c r="R177" s="26">
        <f>R178</f>
        <v>0</v>
      </c>
      <c r="S177" s="39"/>
      <c r="T177" s="26">
        <f>T178</f>
        <v>0</v>
      </c>
      <c r="U177" s="39"/>
      <c r="V177" s="26">
        <f>V178</f>
        <v>0</v>
      </c>
      <c r="W177" s="39"/>
      <c r="X177" s="26">
        <f>X178</f>
        <v>0</v>
      </c>
      <c r="Y177" s="39"/>
      <c r="Z177" s="26">
        <f>Z178</f>
        <v>0</v>
      </c>
      <c r="AA177" s="39"/>
      <c r="AB177" s="26">
        <f>AB178</f>
        <v>0</v>
      </c>
      <c r="AC177" s="39"/>
      <c r="AD177" s="26">
        <f>AD178</f>
        <v>0</v>
      </c>
      <c r="AE177" s="18"/>
    </row>
    <row r="178" spans="2:31" ht="12" customHeight="1" x14ac:dyDescent="0.2">
      <c r="B178" s="24"/>
      <c r="C178" s="85" t="s">
        <v>114</v>
      </c>
      <c r="D178" s="28">
        <v>1</v>
      </c>
      <c r="E178" s="29" t="s">
        <v>95</v>
      </c>
      <c r="F178" s="38">
        <f>SUM(H178+J178+L178+N178+P178+R178+T178+V178+X178+Z178+AB178+AD178)</f>
        <v>1517.14</v>
      </c>
      <c r="G178" s="32">
        <v>0</v>
      </c>
      <c r="H178" s="55">
        <v>0</v>
      </c>
      <c r="I178" s="32">
        <v>0</v>
      </c>
      <c r="J178" s="55">
        <v>0</v>
      </c>
      <c r="K178" s="32">
        <v>1</v>
      </c>
      <c r="L178" s="55">
        <v>1517.14</v>
      </c>
      <c r="M178" s="32">
        <v>0</v>
      </c>
      <c r="N178" s="55">
        <v>0</v>
      </c>
      <c r="O178" s="32">
        <v>0</v>
      </c>
      <c r="P178" s="55">
        <v>0</v>
      </c>
      <c r="Q178" s="32">
        <v>0</v>
      </c>
      <c r="R178" s="55">
        <v>0</v>
      </c>
      <c r="S178" s="32">
        <v>0</v>
      </c>
      <c r="T178" s="55">
        <v>0</v>
      </c>
      <c r="U178" s="32">
        <v>0</v>
      </c>
      <c r="V178" s="55">
        <v>0</v>
      </c>
      <c r="W178" s="32">
        <v>0</v>
      </c>
      <c r="X178" s="55">
        <v>0</v>
      </c>
      <c r="Y178" s="32">
        <v>0</v>
      </c>
      <c r="Z178" s="55">
        <v>0</v>
      </c>
      <c r="AA178" s="32">
        <v>0</v>
      </c>
      <c r="AB178" s="55">
        <v>0</v>
      </c>
      <c r="AC178" s="32">
        <v>0</v>
      </c>
      <c r="AD178" s="55">
        <v>0</v>
      </c>
      <c r="AE178" s="18"/>
    </row>
    <row r="179" spans="2:31" ht="12.75" customHeight="1" x14ac:dyDescent="0.2">
      <c r="B179" s="24">
        <v>334</v>
      </c>
      <c r="C179" s="20" t="s">
        <v>115</v>
      </c>
      <c r="D179" s="34"/>
      <c r="E179" s="19"/>
      <c r="F179" s="25">
        <f>F180</f>
        <v>2544.7399999999998</v>
      </c>
      <c r="G179" s="41" t="s">
        <v>49</v>
      </c>
      <c r="H179" s="42">
        <f>H180</f>
        <v>0</v>
      </c>
      <c r="I179" s="41" t="s">
        <v>49</v>
      </c>
      <c r="J179" s="42">
        <f>J180</f>
        <v>0</v>
      </c>
      <c r="K179" s="41"/>
      <c r="L179" s="42">
        <f>L180</f>
        <v>0</v>
      </c>
      <c r="M179" s="41" t="s">
        <v>49</v>
      </c>
      <c r="N179" s="42">
        <f>N180</f>
        <v>0</v>
      </c>
      <c r="O179" s="41" t="s">
        <v>49</v>
      </c>
      <c r="P179" s="42">
        <f>P180</f>
        <v>2544.7399999999998</v>
      </c>
      <c r="Q179" s="41" t="s">
        <v>49</v>
      </c>
      <c r="R179" s="42">
        <f>R180</f>
        <v>0</v>
      </c>
      <c r="S179" s="41" t="s">
        <v>49</v>
      </c>
      <c r="T179" s="42">
        <f>T180</f>
        <v>0</v>
      </c>
      <c r="U179" s="41" t="s">
        <v>49</v>
      </c>
      <c r="V179" s="42">
        <f>V180</f>
        <v>0</v>
      </c>
      <c r="W179" s="41" t="s">
        <v>49</v>
      </c>
      <c r="X179" s="42">
        <f>X180</f>
        <v>0</v>
      </c>
      <c r="Y179" s="41" t="s">
        <v>49</v>
      </c>
      <c r="Z179" s="42">
        <f>Z180</f>
        <v>0</v>
      </c>
      <c r="AA179" s="41" t="s">
        <v>49</v>
      </c>
      <c r="AB179" s="42">
        <f>AB180</f>
        <v>0</v>
      </c>
      <c r="AC179" s="41" t="s">
        <v>49</v>
      </c>
      <c r="AD179" s="42">
        <f>AD180</f>
        <v>0</v>
      </c>
      <c r="AE179" s="18"/>
    </row>
    <row r="180" spans="2:31" ht="35.25" customHeight="1" x14ac:dyDescent="0.2">
      <c r="B180" s="24"/>
      <c r="C180" s="85" t="s">
        <v>116</v>
      </c>
      <c r="D180" s="28">
        <f t="shared" si="28"/>
        <v>0</v>
      </c>
      <c r="E180" s="29" t="s">
        <v>95</v>
      </c>
      <c r="F180" s="30">
        <f>SUM(H180,J180,L180,N180,P180,R180,T180,V180,X180,Z180,AB180,AD180)</f>
        <v>2544.7399999999998</v>
      </c>
      <c r="G180" s="32">
        <v>0</v>
      </c>
      <c r="H180" s="31">
        <v>0</v>
      </c>
      <c r="I180" s="32">
        <v>0</v>
      </c>
      <c r="J180" s="31">
        <v>0</v>
      </c>
      <c r="K180" s="32">
        <v>0</v>
      </c>
      <c r="L180" s="31">
        <v>0</v>
      </c>
      <c r="M180" s="32">
        <v>0</v>
      </c>
      <c r="N180" s="31">
        <v>0</v>
      </c>
      <c r="O180" s="32">
        <v>0</v>
      </c>
      <c r="P180" s="31">
        <v>2544.7399999999998</v>
      </c>
      <c r="Q180" s="32">
        <v>0</v>
      </c>
      <c r="R180" s="31">
        <v>0</v>
      </c>
      <c r="S180" s="32">
        <v>0</v>
      </c>
      <c r="T180" s="31">
        <v>0</v>
      </c>
      <c r="U180" s="32">
        <v>0</v>
      </c>
      <c r="V180" s="31">
        <v>0</v>
      </c>
      <c r="W180" s="32">
        <v>0</v>
      </c>
      <c r="X180" s="31">
        <v>0</v>
      </c>
      <c r="Y180" s="32">
        <v>0</v>
      </c>
      <c r="Z180" s="31">
        <v>0</v>
      </c>
      <c r="AA180" s="32">
        <v>0</v>
      </c>
      <c r="AB180" s="31">
        <v>0</v>
      </c>
      <c r="AC180" s="32">
        <v>0</v>
      </c>
      <c r="AD180" s="31">
        <v>0</v>
      </c>
      <c r="AE180" s="18"/>
    </row>
    <row r="181" spans="2:31" ht="22.5" customHeight="1" x14ac:dyDescent="0.2">
      <c r="B181" s="24">
        <v>336</v>
      </c>
      <c r="C181" s="20" t="s">
        <v>117</v>
      </c>
      <c r="D181" s="28">
        <f t="shared" si="28"/>
        <v>0</v>
      </c>
      <c r="E181" s="29"/>
      <c r="F181" s="50">
        <f>SUM(F182:F183)</f>
        <v>8640</v>
      </c>
      <c r="G181" s="32"/>
      <c r="H181" s="50">
        <f>SUM(H182:H183)</f>
        <v>820</v>
      </c>
      <c r="I181" s="39"/>
      <c r="J181" s="50">
        <f>SUM(J182:J183)</f>
        <v>750</v>
      </c>
      <c r="K181" s="39"/>
      <c r="L181" s="50">
        <f>SUM(L182:L183)</f>
        <v>820</v>
      </c>
      <c r="M181" s="39"/>
      <c r="N181" s="50">
        <f>SUM(N182:N183)</f>
        <v>750</v>
      </c>
      <c r="O181" s="39"/>
      <c r="P181" s="50">
        <f>SUM(P182:P183)</f>
        <v>820</v>
      </c>
      <c r="Q181" s="39"/>
      <c r="R181" s="50">
        <f>SUM(R182:R183)</f>
        <v>1170</v>
      </c>
      <c r="S181" s="39"/>
      <c r="T181" s="50">
        <f>SUM(T182:T183)</f>
        <v>820</v>
      </c>
      <c r="U181" s="39"/>
      <c r="V181" s="50">
        <f>SUM(V182:V183)</f>
        <v>0</v>
      </c>
      <c r="W181" s="39"/>
      <c r="X181" s="50">
        <f>SUM(X182:X183)</f>
        <v>1570</v>
      </c>
      <c r="Y181" s="39"/>
      <c r="Z181" s="50">
        <f>SUM(Z182:Z183)</f>
        <v>300</v>
      </c>
      <c r="AA181" s="39"/>
      <c r="AB181" s="50">
        <f>SUM(AB182:AB183)</f>
        <v>820</v>
      </c>
      <c r="AC181" s="39"/>
      <c r="AD181" s="50">
        <f>SUM(AD182:AD183)</f>
        <v>0</v>
      </c>
      <c r="AE181" s="18"/>
    </row>
    <row r="182" spans="2:31" ht="12" customHeight="1" x14ac:dyDescent="0.2">
      <c r="B182" s="24"/>
      <c r="C182" s="85" t="s">
        <v>118</v>
      </c>
      <c r="D182" s="28">
        <f t="shared" si="28"/>
        <v>20</v>
      </c>
      <c r="E182" s="29" t="s">
        <v>95</v>
      </c>
      <c r="F182" s="30">
        <f t="shared" ref="F182:F183" si="30">SUM(H182,J182,L182,N182,P182,R182,T182,V182,X182,Z182,AB182,AD182)</f>
        <v>3000</v>
      </c>
      <c r="G182" s="32">
        <v>0</v>
      </c>
      <c r="H182" s="31">
        <v>0</v>
      </c>
      <c r="I182" s="32">
        <v>5</v>
      </c>
      <c r="J182" s="31">
        <v>750</v>
      </c>
      <c r="K182" s="32">
        <v>0</v>
      </c>
      <c r="L182" s="31">
        <v>0</v>
      </c>
      <c r="M182" s="32">
        <v>5</v>
      </c>
      <c r="N182" s="31">
        <v>750</v>
      </c>
      <c r="O182" s="32">
        <v>0</v>
      </c>
      <c r="P182" s="31">
        <v>0</v>
      </c>
      <c r="Q182" s="32">
        <v>5</v>
      </c>
      <c r="R182" s="31">
        <v>750</v>
      </c>
      <c r="S182" s="31">
        <v>0</v>
      </c>
      <c r="T182" s="31">
        <v>0</v>
      </c>
      <c r="U182" s="32">
        <v>0</v>
      </c>
      <c r="V182" s="31">
        <v>0</v>
      </c>
      <c r="W182" s="32">
        <v>5</v>
      </c>
      <c r="X182" s="31">
        <v>750</v>
      </c>
      <c r="Y182" s="32">
        <v>0</v>
      </c>
      <c r="Z182" s="31">
        <v>0</v>
      </c>
      <c r="AA182" s="32">
        <v>0</v>
      </c>
      <c r="AB182" s="31">
        <v>0</v>
      </c>
      <c r="AC182" s="32">
        <v>0</v>
      </c>
      <c r="AD182" s="31">
        <v>0</v>
      </c>
      <c r="AE182" s="18"/>
    </row>
    <row r="183" spans="2:31" ht="12" customHeight="1" x14ac:dyDescent="0.2">
      <c r="B183" s="24"/>
      <c r="C183" s="85" t="s">
        <v>257</v>
      </c>
      <c r="D183" s="28">
        <f t="shared" si="28"/>
        <v>14</v>
      </c>
      <c r="E183" s="29" t="s">
        <v>95</v>
      </c>
      <c r="F183" s="30">
        <f t="shared" si="30"/>
        <v>5640</v>
      </c>
      <c r="G183" s="32">
        <v>2</v>
      </c>
      <c r="H183" s="31">
        <v>820</v>
      </c>
      <c r="I183" s="32">
        <v>0</v>
      </c>
      <c r="J183" s="31">
        <v>0</v>
      </c>
      <c r="K183" s="32">
        <v>2</v>
      </c>
      <c r="L183" s="31">
        <v>820</v>
      </c>
      <c r="M183" s="32">
        <v>0</v>
      </c>
      <c r="N183" s="31">
        <v>0</v>
      </c>
      <c r="O183" s="32">
        <v>2</v>
      </c>
      <c r="P183" s="31">
        <v>820</v>
      </c>
      <c r="Q183" s="32">
        <v>1</v>
      </c>
      <c r="R183" s="31">
        <v>420</v>
      </c>
      <c r="S183" s="31">
        <v>2</v>
      </c>
      <c r="T183" s="31">
        <v>820</v>
      </c>
      <c r="U183" s="32">
        <v>0</v>
      </c>
      <c r="V183" s="31">
        <v>0</v>
      </c>
      <c r="W183" s="32">
        <v>2</v>
      </c>
      <c r="X183" s="31">
        <v>820</v>
      </c>
      <c r="Y183" s="32">
        <v>1</v>
      </c>
      <c r="Z183" s="31">
        <v>300</v>
      </c>
      <c r="AA183" s="32">
        <v>2</v>
      </c>
      <c r="AB183" s="31">
        <v>820</v>
      </c>
      <c r="AC183" s="32">
        <v>0</v>
      </c>
      <c r="AD183" s="31">
        <v>0</v>
      </c>
      <c r="AE183" s="18"/>
    </row>
    <row r="184" spans="2:31" ht="23.25" customHeight="1" x14ac:dyDescent="0.2">
      <c r="B184" s="19">
        <v>3400</v>
      </c>
      <c r="C184" s="20" t="s">
        <v>119</v>
      </c>
      <c r="D184" s="34"/>
      <c r="E184" s="19"/>
      <c r="F184" s="43">
        <f>SUM(F185,F187,F189)</f>
        <v>240331.84</v>
      </c>
      <c r="G184" s="41" t="s">
        <v>49</v>
      </c>
      <c r="H184" s="43">
        <f>SUM(H185+H187+H189)</f>
        <v>512.49</v>
      </c>
      <c r="I184" s="41" t="s">
        <v>49</v>
      </c>
      <c r="J184" s="43">
        <f>SUM(J185+J187+J189)</f>
        <v>117603.47</v>
      </c>
      <c r="K184" s="41"/>
      <c r="L184" s="43">
        <f>SUM(L185+L187+L189)</f>
        <v>117603.47</v>
      </c>
      <c r="M184" s="41"/>
      <c r="N184" s="43">
        <f>SUM(N185+N187+N189)</f>
        <v>512.49</v>
      </c>
      <c r="O184" s="41"/>
      <c r="P184" s="43">
        <f>SUM(P185+P187+P189)</f>
        <v>512.49</v>
      </c>
      <c r="Q184" s="41"/>
      <c r="R184" s="43">
        <f>SUM(R185+R187+R189)</f>
        <v>512.49</v>
      </c>
      <c r="S184" s="41"/>
      <c r="T184" s="43">
        <f>SUM(T185+T187+T189)</f>
        <v>512.49</v>
      </c>
      <c r="U184" s="41"/>
      <c r="V184" s="43">
        <f>SUM(V185+V187+V189)</f>
        <v>512.49</v>
      </c>
      <c r="W184" s="41"/>
      <c r="X184" s="43">
        <f>SUM(X185+X187+X189)</f>
        <v>512.49</v>
      </c>
      <c r="Y184" s="41"/>
      <c r="Z184" s="43">
        <f>SUM(Z185+Z187+Z189)</f>
        <v>512.49</v>
      </c>
      <c r="AA184" s="41"/>
      <c r="AB184" s="43">
        <f>SUM(AB185+AB187+AB189)</f>
        <v>512.49</v>
      </c>
      <c r="AC184" s="41"/>
      <c r="AD184" s="43">
        <f>SUM(AD185+AD187+AD189)</f>
        <v>512.49</v>
      </c>
      <c r="AE184" s="18"/>
    </row>
    <row r="185" spans="2:31" ht="12.75" customHeight="1" x14ac:dyDescent="0.2">
      <c r="B185" s="51">
        <v>341</v>
      </c>
      <c r="C185" s="87" t="s">
        <v>120</v>
      </c>
      <c r="D185" s="28"/>
      <c r="E185" s="53"/>
      <c r="F185" s="25">
        <f>F186</f>
        <v>3360</v>
      </c>
      <c r="G185" s="39" t="s">
        <v>49</v>
      </c>
      <c r="H185" s="26">
        <f>H186</f>
        <v>280</v>
      </c>
      <c r="I185" s="39" t="s">
        <v>49</v>
      </c>
      <c r="J185" s="26">
        <f>J186</f>
        <v>280</v>
      </c>
      <c r="K185" s="39"/>
      <c r="L185" s="26">
        <f>L186</f>
        <v>280</v>
      </c>
      <c r="M185" s="39"/>
      <c r="N185" s="26">
        <f>N186</f>
        <v>280</v>
      </c>
      <c r="O185" s="39"/>
      <c r="P185" s="26">
        <f>P186</f>
        <v>280</v>
      </c>
      <c r="Q185" s="39"/>
      <c r="R185" s="26">
        <f>R186</f>
        <v>280</v>
      </c>
      <c r="S185" s="39"/>
      <c r="T185" s="26">
        <f>T186</f>
        <v>280</v>
      </c>
      <c r="U185" s="39"/>
      <c r="V185" s="26">
        <f>V186</f>
        <v>280</v>
      </c>
      <c r="W185" s="39"/>
      <c r="X185" s="26">
        <f>X186</f>
        <v>280</v>
      </c>
      <c r="Y185" s="39"/>
      <c r="Z185" s="26">
        <f>Z186</f>
        <v>280</v>
      </c>
      <c r="AA185" s="39"/>
      <c r="AB185" s="26">
        <f>AB186</f>
        <v>280</v>
      </c>
      <c r="AC185" s="39"/>
      <c r="AD185" s="26">
        <f>AD186</f>
        <v>280</v>
      </c>
      <c r="AE185" s="18"/>
    </row>
    <row r="186" spans="2:31" ht="14.25" customHeight="1" x14ac:dyDescent="0.2">
      <c r="B186" s="57"/>
      <c r="C186" s="88" t="s">
        <v>258</v>
      </c>
      <c r="D186" s="28">
        <f t="shared" si="28"/>
        <v>12</v>
      </c>
      <c r="E186" s="58" t="s">
        <v>95</v>
      </c>
      <c r="F186" s="30">
        <f>SUM(H186,J186,L186,N186,P186,R186,T186,V186,X186,Z186,AB186,AD186)</f>
        <v>3360</v>
      </c>
      <c r="G186" s="32">
        <v>1</v>
      </c>
      <c r="H186" s="55">
        <v>280</v>
      </c>
      <c r="I186" s="32">
        <v>1</v>
      </c>
      <c r="J186" s="55">
        <v>280</v>
      </c>
      <c r="K186" s="32">
        <v>1</v>
      </c>
      <c r="L186" s="55">
        <v>280</v>
      </c>
      <c r="M186" s="32">
        <v>1</v>
      </c>
      <c r="N186" s="55">
        <v>280</v>
      </c>
      <c r="O186" s="32">
        <v>1</v>
      </c>
      <c r="P186" s="55">
        <v>280</v>
      </c>
      <c r="Q186" s="32">
        <v>1</v>
      </c>
      <c r="R186" s="55">
        <v>280</v>
      </c>
      <c r="S186" s="32">
        <v>1</v>
      </c>
      <c r="T186" s="55">
        <v>280</v>
      </c>
      <c r="U186" s="32">
        <v>1</v>
      </c>
      <c r="V186" s="55">
        <v>280</v>
      </c>
      <c r="W186" s="32">
        <v>1</v>
      </c>
      <c r="X186" s="55">
        <v>280</v>
      </c>
      <c r="Y186" s="32">
        <v>1</v>
      </c>
      <c r="Z186" s="55">
        <v>280</v>
      </c>
      <c r="AA186" s="32">
        <v>1</v>
      </c>
      <c r="AB186" s="55">
        <v>280</v>
      </c>
      <c r="AC186" s="32">
        <v>1</v>
      </c>
      <c r="AD186" s="55">
        <v>280</v>
      </c>
      <c r="AE186" s="18"/>
    </row>
    <row r="187" spans="2:31" ht="13.5" customHeight="1" x14ac:dyDescent="0.2">
      <c r="B187" s="24">
        <v>345</v>
      </c>
      <c r="C187" s="20" t="s">
        <v>121</v>
      </c>
      <c r="D187" s="34"/>
      <c r="E187" s="19"/>
      <c r="F187" s="25">
        <f>F188</f>
        <v>234181.96</v>
      </c>
      <c r="G187" s="41" t="s">
        <v>49</v>
      </c>
      <c r="H187" s="42">
        <f>H188</f>
        <v>0</v>
      </c>
      <c r="I187" s="41" t="s">
        <v>49</v>
      </c>
      <c r="J187" s="42">
        <f>J188</f>
        <v>117090.98</v>
      </c>
      <c r="K187" s="41" t="s">
        <v>49</v>
      </c>
      <c r="L187" s="42">
        <f>L188</f>
        <v>117090.98</v>
      </c>
      <c r="M187" s="41" t="s">
        <v>49</v>
      </c>
      <c r="N187" s="42">
        <f>N188</f>
        <v>0</v>
      </c>
      <c r="O187" s="41" t="s">
        <v>49</v>
      </c>
      <c r="P187" s="42">
        <f>P188</f>
        <v>0</v>
      </c>
      <c r="Q187" s="41" t="s">
        <v>49</v>
      </c>
      <c r="R187" s="42">
        <f>R188</f>
        <v>0</v>
      </c>
      <c r="S187" s="41" t="s">
        <v>49</v>
      </c>
      <c r="T187" s="42">
        <f>T188</f>
        <v>0</v>
      </c>
      <c r="U187" s="41" t="s">
        <v>49</v>
      </c>
      <c r="V187" s="42">
        <f>V188</f>
        <v>0</v>
      </c>
      <c r="W187" s="41" t="s">
        <v>49</v>
      </c>
      <c r="X187" s="42">
        <f>X188</f>
        <v>0</v>
      </c>
      <c r="Y187" s="41" t="s">
        <v>49</v>
      </c>
      <c r="Z187" s="42">
        <f>Z188</f>
        <v>0</v>
      </c>
      <c r="AA187" s="41" t="s">
        <v>49</v>
      </c>
      <c r="AB187" s="42">
        <f>AB188</f>
        <v>0</v>
      </c>
      <c r="AC187" s="41" t="s">
        <v>49</v>
      </c>
      <c r="AD187" s="42">
        <f>AD188</f>
        <v>0</v>
      </c>
      <c r="AE187" s="18"/>
    </row>
    <row r="188" spans="2:31" ht="24.75" customHeight="1" x14ac:dyDescent="0.2">
      <c r="B188" s="24"/>
      <c r="C188" s="85" t="s">
        <v>122</v>
      </c>
      <c r="D188" s="34">
        <f t="shared" si="28"/>
        <v>24</v>
      </c>
      <c r="E188" s="33" t="s">
        <v>95</v>
      </c>
      <c r="F188" s="30">
        <f>SUM(H188,J188,L188,N188,P188,R188,T188,V188,X188,Z188,AB188,AD188)</f>
        <v>234181.96</v>
      </c>
      <c r="G188" s="44">
        <v>0</v>
      </c>
      <c r="H188" s="56">
        <v>0</v>
      </c>
      <c r="I188" s="44">
        <v>12</v>
      </c>
      <c r="J188" s="56">
        <v>117090.98</v>
      </c>
      <c r="K188" s="44">
        <v>12</v>
      </c>
      <c r="L188" s="56">
        <v>117090.98</v>
      </c>
      <c r="M188" s="44">
        <v>0</v>
      </c>
      <c r="N188" s="56">
        <v>0</v>
      </c>
      <c r="O188" s="44">
        <v>0</v>
      </c>
      <c r="P188" s="56">
        <v>0</v>
      </c>
      <c r="Q188" s="44">
        <v>0</v>
      </c>
      <c r="R188" s="56">
        <v>0</v>
      </c>
      <c r="S188" s="44">
        <v>0</v>
      </c>
      <c r="T188" s="56">
        <v>0</v>
      </c>
      <c r="U188" s="44">
        <v>0</v>
      </c>
      <c r="V188" s="56">
        <v>0</v>
      </c>
      <c r="W188" s="44">
        <v>0</v>
      </c>
      <c r="X188" s="56">
        <v>0</v>
      </c>
      <c r="Y188" s="44">
        <v>0</v>
      </c>
      <c r="Z188" s="56">
        <v>0</v>
      </c>
      <c r="AA188" s="44">
        <v>0</v>
      </c>
      <c r="AB188" s="56">
        <v>0</v>
      </c>
      <c r="AC188" s="44">
        <v>0</v>
      </c>
      <c r="AD188" s="56">
        <v>0</v>
      </c>
      <c r="AE188" s="18"/>
    </row>
    <row r="189" spans="2:31" ht="15" customHeight="1" x14ac:dyDescent="0.2">
      <c r="B189" s="24">
        <v>347</v>
      </c>
      <c r="C189" s="20" t="s">
        <v>123</v>
      </c>
      <c r="D189" s="28"/>
      <c r="E189" s="19"/>
      <c r="F189" s="25">
        <f>SUM(F190:F190)</f>
        <v>2789.8799999999992</v>
      </c>
      <c r="G189" s="39" t="s">
        <v>49</v>
      </c>
      <c r="H189" s="25">
        <f>SUM(H190:H190)</f>
        <v>232.49</v>
      </c>
      <c r="I189" s="39" t="s">
        <v>49</v>
      </c>
      <c r="J189" s="25">
        <f>SUM(J190:J190)</f>
        <v>232.49</v>
      </c>
      <c r="K189" s="39" t="s">
        <v>49</v>
      </c>
      <c r="L189" s="25">
        <f>SUM(L190:L190)</f>
        <v>232.49</v>
      </c>
      <c r="M189" s="39" t="s">
        <v>49</v>
      </c>
      <c r="N189" s="25">
        <f>SUM(N190:N190)</f>
        <v>232.49</v>
      </c>
      <c r="O189" s="39" t="s">
        <v>49</v>
      </c>
      <c r="P189" s="25">
        <f>SUM(P190:P190)</f>
        <v>232.49</v>
      </c>
      <c r="Q189" s="39" t="s">
        <v>49</v>
      </c>
      <c r="R189" s="25">
        <f>SUM(R190:R190)</f>
        <v>232.49</v>
      </c>
      <c r="S189" s="39" t="s">
        <v>49</v>
      </c>
      <c r="T189" s="25">
        <f>SUM(T190:T190)</f>
        <v>232.49</v>
      </c>
      <c r="U189" s="39"/>
      <c r="V189" s="25">
        <f>SUM(V190:V190)</f>
        <v>232.49</v>
      </c>
      <c r="W189" s="39" t="s">
        <v>49</v>
      </c>
      <c r="X189" s="25">
        <f>SUM(X190:X190)</f>
        <v>232.49</v>
      </c>
      <c r="Y189" s="25"/>
      <c r="Z189" s="25">
        <f>SUM(Z190:Z190)</f>
        <v>232.49</v>
      </c>
      <c r="AA189" s="39" t="s">
        <v>49</v>
      </c>
      <c r="AB189" s="25">
        <f>SUM(AB190:AB190)</f>
        <v>232.49</v>
      </c>
      <c r="AC189" s="39" t="s">
        <v>49</v>
      </c>
      <c r="AD189" s="25">
        <f>SUM(AD190:AD190)</f>
        <v>232.49</v>
      </c>
      <c r="AE189" s="18"/>
    </row>
    <row r="190" spans="2:31" ht="12.75" customHeight="1" x14ac:dyDescent="0.2">
      <c r="B190" s="24"/>
      <c r="C190" s="85" t="s">
        <v>125</v>
      </c>
      <c r="D190" s="28">
        <f t="shared" si="28"/>
        <v>12</v>
      </c>
      <c r="E190" s="33" t="s">
        <v>124</v>
      </c>
      <c r="F190" s="37">
        <f>SUM(H190,J190,L190,N190,P190,R190,T190,V190,X190,Z190,AB190,AD190)</f>
        <v>2789.8799999999992</v>
      </c>
      <c r="G190" s="44">
        <v>1</v>
      </c>
      <c r="H190" s="38">
        <v>232.49</v>
      </c>
      <c r="I190" s="44">
        <v>1</v>
      </c>
      <c r="J190" s="38">
        <v>232.49</v>
      </c>
      <c r="K190" s="44">
        <v>1</v>
      </c>
      <c r="L190" s="38">
        <v>232.49</v>
      </c>
      <c r="M190" s="44">
        <v>1</v>
      </c>
      <c r="N190" s="38">
        <v>232.49</v>
      </c>
      <c r="O190" s="44">
        <v>1</v>
      </c>
      <c r="P190" s="38">
        <v>232.49</v>
      </c>
      <c r="Q190" s="44">
        <v>1</v>
      </c>
      <c r="R190" s="38">
        <v>232.49</v>
      </c>
      <c r="S190" s="44">
        <v>1</v>
      </c>
      <c r="T190" s="38">
        <v>232.49</v>
      </c>
      <c r="U190" s="44">
        <v>1</v>
      </c>
      <c r="V190" s="38">
        <v>232.49</v>
      </c>
      <c r="W190" s="44">
        <v>1</v>
      </c>
      <c r="X190" s="38">
        <v>232.49</v>
      </c>
      <c r="Y190" s="44">
        <v>1</v>
      </c>
      <c r="Z190" s="38">
        <v>232.49</v>
      </c>
      <c r="AA190" s="44">
        <v>1</v>
      </c>
      <c r="AB190" s="38">
        <v>232.49</v>
      </c>
      <c r="AC190" s="44">
        <v>1</v>
      </c>
      <c r="AD190" s="38">
        <v>232.49</v>
      </c>
      <c r="AE190" s="18"/>
    </row>
    <row r="191" spans="2:31" ht="25.5" customHeight="1" x14ac:dyDescent="0.2">
      <c r="B191" s="14">
        <v>3500</v>
      </c>
      <c r="C191" s="13" t="s">
        <v>126</v>
      </c>
      <c r="D191" s="28"/>
      <c r="E191" s="16"/>
      <c r="F191" s="17" t="e">
        <f>SUM(F192+F194+F196+F198+F203+#REF!+F205)</f>
        <v>#REF!</v>
      </c>
      <c r="G191" s="41" t="s">
        <v>49</v>
      </c>
      <c r="H191" s="17" t="e">
        <f>SUM(H192+H194+H196+H198+H203+#REF!+H205)</f>
        <v>#REF!</v>
      </c>
      <c r="I191" s="41" t="s">
        <v>49</v>
      </c>
      <c r="J191" s="17" t="e">
        <f>SUM(J192+J194+J196+J198+J203+#REF!+J205)</f>
        <v>#REF!</v>
      </c>
      <c r="K191" s="41"/>
      <c r="L191" s="17" t="e">
        <f>SUM(L192+L194+L196+L198+L203+#REF!+L205)</f>
        <v>#REF!</v>
      </c>
      <c r="M191" s="41"/>
      <c r="N191" s="17" t="e">
        <f>SUM(N192+N194+N196+N198+N203+#REF!+N205)</f>
        <v>#REF!</v>
      </c>
      <c r="O191" s="41"/>
      <c r="P191" s="17" t="e">
        <f>SUM(P192+P194+P196+P198+P203+#REF!+P205)</f>
        <v>#REF!</v>
      </c>
      <c r="Q191" s="41"/>
      <c r="R191" s="17" t="e">
        <f>SUM(R192+R194+R196+R198+R203+#REF!+R205)</f>
        <v>#REF!</v>
      </c>
      <c r="S191" s="41"/>
      <c r="T191" s="17" t="e">
        <f>SUM(T192+T194+T196+T198+T203+#REF!+T205)</f>
        <v>#REF!</v>
      </c>
      <c r="U191" s="41"/>
      <c r="V191" s="17" t="e">
        <f>SUM(V192+V194+V196+V198+V203+#REF!+V205)</f>
        <v>#REF!</v>
      </c>
      <c r="W191" s="41"/>
      <c r="X191" s="17" t="e">
        <f>SUM(X192+X194+X196+X198+X203+#REF!+X205)</f>
        <v>#REF!</v>
      </c>
      <c r="Y191" s="41"/>
      <c r="Z191" s="17" t="e">
        <f>SUM(Z192+Z194+Z196+Z198+Z203+#REF!+Z205)</f>
        <v>#REF!</v>
      </c>
      <c r="AA191" s="41"/>
      <c r="AB191" s="17" t="e">
        <f>SUM(AB192+AB194+AB196+AB198+AB203+#REF!+AB205)</f>
        <v>#REF!</v>
      </c>
      <c r="AC191" s="41"/>
      <c r="AD191" s="17" t="e">
        <f>SUM(AD192+AD194+AD196+AD198+AD203+#REF!+AD205)</f>
        <v>#REF!</v>
      </c>
      <c r="AE191" s="18"/>
    </row>
    <row r="192" spans="2:31" ht="24.75" customHeight="1" x14ac:dyDescent="0.2">
      <c r="B192" s="24">
        <v>351</v>
      </c>
      <c r="C192" s="20" t="s">
        <v>127</v>
      </c>
      <c r="D192" s="34"/>
      <c r="E192" s="19"/>
      <c r="F192" s="25">
        <f>F193</f>
        <v>13964.2</v>
      </c>
      <c r="G192" s="41" t="s">
        <v>49</v>
      </c>
      <c r="H192" s="42">
        <f>H193</f>
        <v>0</v>
      </c>
      <c r="I192" s="41" t="s">
        <v>49</v>
      </c>
      <c r="J192" s="42">
        <f>J193</f>
        <v>2327.4</v>
      </c>
      <c r="K192" s="41"/>
      <c r="L192" s="42">
        <f>L193</f>
        <v>0</v>
      </c>
      <c r="M192" s="41"/>
      <c r="N192" s="42">
        <f>N193</f>
        <v>2327.1999999999998</v>
      </c>
      <c r="O192" s="41"/>
      <c r="P192" s="42">
        <f>P193</f>
        <v>1163.7</v>
      </c>
      <c r="Q192" s="41"/>
      <c r="R192" s="42">
        <f>R193</f>
        <v>0</v>
      </c>
      <c r="S192" s="41"/>
      <c r="T192" s="42">
        <f>T193</f>
        <v>2327.4</v>
      </c>
      <c r="U192" s="41"/>
      <c r="V192" s="42">
        <f>V193</f>
        <v>0</v>
      </c>
      <c r="W192" s="41"/>
      <c r="X192" s="42">
        <f>X193</f>
        <v>1163.7</v>
      </c>
      <c r="Y192" s="41"/>
      <c r="Z192" s="42">
        <f>Z193</f>
        <v>2327.4</v>
      </c>
      <c r="AA192" s="41"/>
      <c r="AB192" s="42">
        <f>AB193</f>
        <v>2327.4</v>
      </c>
      <c r="AC192" s="41"/>
      <c r="AD192" s="42">
        <f>AD193</f>
        <v>0</v>
      </c>
      <c r="AE192" s="18"/>
    </row>
    <row r="193" spans="2:31" ht="23.25" customHeight="1" x14ac:dyDescent="0.2">
      <c r="B193" s="24"/>
      <c r="C193" s="91" t="s">
        <v>128</v>
      </c>
      <c r="D193" s="34">
        <f t="shared" si="28"/>
        <v>12</v>
      </c>
      <c r="E193" s="33" t="s">
        <v>95</v>
      </c>
      <c r="F193" s="37">
        <f>SUM(H193,J193,L193,N193,P193,R193,T193,V193,X193,Z193,AB193,AD193)</f>
        <v>13964.2</v>
      </c>
      <c r="G193" s="44">
        <v>0</v>
      </c>
      <c r="H193" s="56">
        <v>0</v>
      </c>
      <c r="I193" s="44">
        <v>2</v>
      </c>
      <c r="J193" s="38">
        <v>2327.4</v>
      </c>
      <c r="K193" s="44">
        <v>0</v>
      </c>
      <c r="L193" s="38">
        <v>0</v>
      </c>
      <c r="M193" s="44">
        <v>2</v>
      </c>
      <c r="N193" s="38">
        <v>2327.1999999999998</v>
      </c>
      <c r="O193" s="44">
        <v>1</v>
      </c>
      <c r="P193" s="38">
        <v>1163.7</v>
      </c>
      <c r="Q193" s="44">
        <v>0</v>
      </c>
      <c r="R193" s="38">
        <v>0</v>
      </c>
      <c r="S193" s="44">
        <v>2</v>
      </c>
      <c r="T193" s="38">
        <v>2327.4</v>
      </c>
      <c r="U193" s="44">
        <v>0</v>
      </c>
      <c r="V193" s="38">
        <v>0</v>
      </c>
      <c r="W193" s="44">
        <v>1</v>
      </c>
      <c r="X193" s="38">
        <v>1163.7</v>
      </c>
      <c r="Y193" s="44">
        <v>2</v>
      </c>
      <c r="Z193" s="38">
        <v>2327.4</v>
      </c>
      <c r="AA193" s="44">
        <v>2</v>
      </c>
      <c r="AB193" s="38">
        <v>2327.4</v>
      </c>
      <c r="AC193" s="44">
        <v>0</v>
      </c>
      <c r="AD193" s="38">
        <v>0</v>
      </c>
      <c r="AE193" s="18"/>
    </row>
    <row r="194" spans="2:31" ht="35.25" customHeight="1" x14ac:dyDescent="0.2">
      <c r="B194" s="24">
        <v>352</v>
      </c>
      <c r="C194" s="20" t="s">
        <v>129</v>
      </c>
      <c r="D194" s="34"/>
      <c r="E194" s="19"/>
      <c r="F194" s="25">
        <f>SUM(F195:F195)</f>
        <v>36650</v>
      </c>
      <c r="G194" s="41" t="s">
        <v>49</v>
      </c>
      <c r="H194" s="25">
        <f>SUM(H195:H195)</f>
        <v>6108.3</v>
      </c>
      <c r="I194" s="41" t="s">
        <v>49</v>
      </c>
      <c r="J194" s="25">
        <f>SUM(J195:J195)</f>
        <v>0</v>
      </c>
      <c r="K194" s="41" t="s">
        <v>49</v>
      </c>
      <c r="L194" s="25">
        <f>SUM(L195:L195)</f>
        <v>6108.34</v>
      </c>
      <c r="M194" s="41" t="s">
        <v>49</v>
      </c>
      <c r="N194" s="25">
        <f>SUM(N195:N195)</f>
        <v>0</v>
      </c>
      <c r="O194" s="41" t="s">
        <v>49</v>
      </c>
      <c r="P194" s="25">
        <f>SUM(P195:P195)</f>
        <v>6108.34</v>
      </c>
      <c r="Q194" s="41" t="s">
        <v>49</v>
      </c>
      <c r="R194" s="25">
        <f>SUM(R195:R195)</f>
        <v>6108.34</v>
      </c>
      <c r="S194" s="41" t="s">
        <v>49</v>
      </c>
      <c r="T194" s="25">
        <f>SUM(T195:T195)</f>
        <v>0</v>
      </c>
      <c r="U194" s="41" t="s">
        <v>49</v>
      </c>
      <c r="V194" s="25">
        <f>SUM(V195:V195)</f>
        <v>6108.34</v>
      </c>
      <c r="W194" s="41" t="s">
        <v>49</v>
      </c>
      <c r="X194" s="25">
        <f>SUM(X195:X195)</f>
        <v>0</v>
      </c>
      <c r="Y194" s="41" t="s">
        <v>49</v>
      </c>
      <c r="Z194" s="25">
        <f>SUM(Z195:Z195)</f>
        <v>0</v>
      </c>
      <c r="AA194" s="41" t="s">
        <v>49</v>
      </c>
      <c r="AB194" s="25">
        <f>SUM(AB195:AB195)</f>
        <v>6108.34</v>
      </c>
      <c r="AC194" s="41" t="s">
        <v>49</v>
      </c>
      <c r="AD194" s="25">
        <f>SUM(AD195:AD195)</f>
        <v>0</v>
      </c>
      <c r="AE194" s="18"/>
    </row>
    <row r="195" spans="2:31" ht="22.5" customHeight="1" x14ac:dyDescent="0.2">
      <c r="B195" s="24"/>
      <c r="C195" s="85" t="s">
        <v>130</v>
      </c>
      <c r="D195" s="34">
        <f t="shared" si="28"/>
        <v>12</v>
      </c>
      <c r="E195" s="33" t="s">
        <v>35</v>
      </c>
      <c r="F195" s="37">
        <f>SUM(H195,J195,L195,N195,P195,R195,T195,V195,X195,Z195,AB195,AD195)</f>
        <v>36650</v>
      </c>
      <c r="G195" s="44">
        <v>2</v>
      </c>
      <c r="H195" s="38">
        <v>6108.3</v>
      </c>
      <c r="I195" s="44">
        <v>0</v>
      </c>
      <c r="J195" s="38">
        <v>0</v>
      </c>
      <c r="K195" s="44">
        <v>2</v>
      </c>
      <c r="L195" s="38">
        <v>6108.34</v>
      </c>
      <c r="M195" s="44">
        <v>0</v>
      </c>
      <c r="N195" s="38">
        <v>0</v>
      </c>
      <c r="O195" s="44">
        <v>2</v>
      </c>
      <c r="P195" s="38">
        <v>6108.34</v>
      </c>
      <c r="Q195" s="44">
        <v>2</v>
      </c>
      <c r="R195" s="38">
        <v>6108.34</v>
      </c>
      <c r="S195" s="44">
        <v>0</v>
      </c>
      <c r="T195" s="38">
        <v>0</v>
      </c>
      <c r="U195" s="44">
        <v>2</v>
      </c>
      <c r="V195" s="38">
        <v>6108.34</v>
      </c>
      <c r="W195" s="44">
        <v>0</v>
      </c>
      <c r="X195" s="38">
        <v>0</v>
      </c>
      <c r="Y195" s="44">
        <v>0</v>
      </c>
      <c r="Z195" s="38">
        <v>0</v>
      </c>
      <c r="AA195" s="44">
        <v>2</v>
      </c>
      <c r="AB195" s="38">
        <v>6108.34</v>
      </c>
      <c r="AC195" s="44">
        <v>0</v>
      </c>
      <c r="AD195" s="38">
        <v>0</v>
      </c>
      <c r="AE195" s="18"/>
    </row>
    <row r="196" spans="2:31" ht="39" customHeight="1" x14ac:dyDescent="0.2">
      <c r="B196" s="24">
        <v>353</v>
      </c>
      <c r="C196" s="20" t="s">
        <v>131</v>
      </c>
      <c r="D196" s="34"/>
      <c r="E196" s="19"/>
      <c r="F196" s="25">
        <f>F197</f>
        <v>33000</v>
      </c>
      <c r="G196" s="41" t="s">
        <v>49</v>
      </c>
      <c r="H196" s="42">
        <f>H197</f>
        <v>2750</v>
      </c>
      <c r="I196" s="41" t="s">
        <v>49</v>
      </c>
      <c r="J196" s="42">
        <f>J197</f>
        <v>2750</v>
      </c>
      <c r="K196" s="41" t="s">
        <v>49</v>
      </c>
      <c r="L196" s="42">
        <f>L197</f>
        <v>2750</v>
      </c>
      <c r="M196" s="41" t="s">
        <v>49</v>
      </c>
      <c r="N196" s="42">
        <f>N197</f>
        <v>2750</v>
      </c>
      <c r="O196" s="41" t="s">
        <v>49</v>
      </c>
      <c r="P196" s="42">
        <f>P197</f>
        <v>2750</v>
      </c>
      <c r="Q196" s="41" t="s">
        <v>49</v>
      </c>
      <c r="R196" s="42">
        <f>R197</f>
        <v>2750</v>
      </c>
      <c r="S196" s="41" t="s">
        <v>49</v>
      </c>
      <c r="T196" s="42">
        <f>T197</f>
        <v>2750</v>
      </c>
      <c r="U196" s="41" t="s">
        <v>49</v>
      </c>
      <c r="V196" s="42">
        <f>V197</f>
        <v>2750</v>
      </c>
      <c r="W196" s="41" t="s">
        <v>49</v>
      </c>
      <c r="X196" s="42">
        <f>X197</f>
        <v>2750</v>
      </c>
      <c r="Y196" s="41" t="s">
        <v>49</v>
      </c>
      <c r="Z196" s="42">
        <f>Z197</f>
        <v>2750</v>
      </c>
      <c r="AA196" s="41" t="s">
        <v>49</v>
      </c>
      <c r="AB196" s="42">
        <f>AB197</f>
        <v>2750</v>
      </c>
      <c r="AC196" s="41" t="s">
        <v>49</v>
      </c>
      <c r="AD196" s="42">
        <f>AD197</f>
        <v>2750</v>
      </c>
      <c r="AE196" s="18"/>
    </row>
    <row r="197" spans="2:31" ht="45.75" customHeight="1" x14ac:dyDescent="0.2">
      <c r="B197" s="24"/>
      <c r="C197" s="85" t="s">
        <v>132</v>
      </c>
      <c r="D197" s="28">
        <v>8</v>
      </c>
      <c r="E197" s="33" t="s">
        <v>95</v>
      </c>
      <c r="F197" s="30">
        <f>SUM(H197,J197,L197,N197,P197,R197,T197,V197,X197,Z197,AB197,AD197)</f>
        <v>33000</v>
      </c>
      <c r="G197" s="32">
        <v>1</v>
      </c>
      <c r="H197" s="55">
        <v>2750</v>
      </c>
      <c r="I197" s="32">
        <v>1</v>
      </c>
      <c r="J197" s="55">
        <v>2750</v>
      </c>
      <c r="K197" s="32">
        <v>1</v>
      </c>
      <c r="L197" s="55">
        <v>2750</v>
      </c>
      <c r="M197" s="32">
        <v>1</v>
      </c>
      <c r="N197" s="55">
        <v>2750</v>
      </c>
      <c r="O197" s="32">
        <v>1</v>
      </c>
      <c r="P197" s="55">
        <v>2750</v>
      </c>
      <c r="Q197" s="32">
        <v>1</v>
      </c>
      <c r="R197" s="55">
        <v>2750</v>
      </c>
      <c r="S197" s="32">
        <v>1</v>
      </c>
      <c r="T197" s="55">
        <v>2750</v>
      </c>
      <c r="U197" s="32">
        <v>1</v>
      </c>
      <c r="V197" s="55">
        <v>2750</v>
      </c>
      <c r="W197" s="32">
        <v>1</v>
      </c>
      <c r="X197" s="55">
        <v>2750</v>
      </c>
      <c r="Y197" s="32">
        <v>1</v>
      </c>
      <c r="Z197" s="55">
        <v>2750</v>
      </c>
      <c r="AA197" s="32">
        <v>1</v>
      </c>
      <c r="AB197" s="55">
        <v>2750</v>
      </c>
      <c r="AC197" s="32">
        <v>1</v>
      </c>
      <c r="AD197" s="55">
        <v>2750</v>
      </c>
      <c r="AE197" s="18"/>
    </row>
    <row r="198" spans="2:31" ht="24.75" customHeight="1" x14ac:dyDescent="0.2">
      <c r="B198" s="24">
        <v>355</v>
      </c>
      <c r="C198" s="20" t="s">
        <v>133</v>
      </c>
      <c r="D198" s="28"/>
      <c r="E198" s="19"/>
      <c r="F198" s="25">
        <f>SUM(F199:F202)</f>
        <v>50615.68</v>
      </c>
      <c r="G198" s="39" t="s">
        <v>49</v>
      </c>
      <c r="H198" s="25">
        <f>SUM(H199:H202)</f>
        <v>5136.8900000000003</v>
      </c>
      <c r="I198" s="39" t="s">
        <v>49</v>
      </c>
      <c r="J198" s="25">
        <f>SUM(J199:J202)</f>
        <v>4800</v>
      </c>
      <c r="K198" s="39" t="s">
        <v>49</v>
      </c>
      <c r="L198" s="25">
        <f>SUM(L199:L202)</f>
        <v>5136.8900000000003</v>
      </c>
      <c r="M198" s="39" t="s">
        <v>49</v>
      </c>
      <c r="N198" s="25">
        <f>SUM(N199:N202)</f>
        <v>4000</v>
      </c>
      <c r="O198" s="39" t="s">
        <v>49</v>
      </c>
      <c r="P198" s="25">
        <f>SUM(P199:P202)</f>
        <v>4800</v>
      </c>
      <c r="Q198" s="39" t="s">
        <v>49</v>
      </c>
      <c r="R198" s="25">
        <f>SUM(R199:R202)</f>
        <v>3200</v>
      </c>
      <c r="S198" s="39" t="s">
        <v>49</v>
      </c>
      <c r="T198" s="25">
        <f>SUM(T199:T202)</f>
        <v>4968.45</v>
      </c>
      <c r="U198" s="39" t="s">
        <v>49</v>
      </c>
      <c r="V198" s="25">
        <f>SUM(V199:V202)</f>
        <v>3200</v>
      </c>
      <c r="W198" s="39"/>
      <c r="X198" s="25">
        <f>SUM(X199:X202)</f>
        <v>3368.45</v>
      </c>
      <c r="Y198" s="39" t="s">
        <v>49</v>
      </c>
      <c r="Z198" s="25">
        <f>SUM(Z199:Z202)</f>
        <v>5605</v>
      </c>
      <c r="AA198" s="39" t="s">
        <v>49</v>
      </c>
      <c r="AB198" s="25">
        <f>SUM(AB199:AB202)</f>
        <v>6400</v>
      </c>
      <c r="AC198" s="39" t="s">
        <v>49</v>
      </c>
      <c r="AD198" s="25">
        <f>SUM(AD199:AD202)</f>
        <v>0</v>
      </c>
      <c r="AE198" s="18"/>
    </row>
    <row r="199" spans="2:31" ht="14.25" customHeight="1" x14ac:dyDescent="0.2">
      <c r="B199" s="24"/>
      <c r="C199" s="85" t="s">
        <v>229</v>
      </c>
      <c r="D199" s="28">
        <f t="shared" si="28"/>
        <v>24</v>
      </c>
      <c r="E199" s="33" t="s">
        <v>95</v>
      </c>
      <c r="F199" s="30">
        <f t="shared" ref="F199:F202" si="31">SUM(H199,J199,L199,N199,P199,R199,T199,V199,X199,Z199,AB199,AD199)</f>
        <v>38400</v>
      </c>
      <c r="G199" s="32">
        <v>2</v>
      </c>
      <c r="H199" s="31">
        <v>3200</v>
      </c>
      <c r="I199" s="32">
        <v>2</v>
      </c>
      <c r="J199" s="31">
        <v>3200</v>
      </c>
      <c r="K199" s="32">
        <v>2</v>
      </c>
      <c r="L199" s="31">
        <v>3200</v>
      </c>
      <c r="M199" s="32">
        <v>2</v>
      </c>
      <c r="N199" s="31">
        <v>3200</v>
      </c>
      <c r="O199" s="32">
        <v>2</v>
      </c>
      <c r="P199" s="31">
        <v>3200</v>
      </c>
      <c r="Q199" s="32">
        <v>2</v>
      </c>
      <c r="R199" s="31">
        <v>3200</v>
      </c>
      <c r="S199" s="32">
        <v>2</v>
      </c>
      <c r="T199" s="31">
        <v>3200</v>
      </c>
      <c r="U199" s="32">
        <v>2</v>
      </c>
      <c r="V199" s="31">
        <v>3200</v>
      </c>
      <c r="W199" s="32">
        <v>2</v>
      </c>
      <c r="X199" s="31">
        <v>3200</v>
      </c>
      <c r="Y199" s="32">
        <v>2</v>
      </c>
      <c r="Z199" s="31">
        <v>3200</v>
      </c>
      <c r="AA199" s="32">
        <v>4</v>
      </c>
      <c r="AB199" s="31">
        <v>6400</v>
      </c>
      <c r="AC199" s="32">
        <v>0</v>
      </c>
      <c r="AD199" s="31">
        <v>0</v>
      </c>
      <c r="AE199" s="18"/>
    </row>
    <row r="200" spans="2:31" ht="12" customHeight="1" x14ac:dyDescent="0.2">
      <c r="B200" s="24"/>
      <c r="C200" s="85" t="s">
        <v>259</v>
      </c>
      <c r="D200" s="28">
        <f t="shared" si="28"/>
        <v>6</v>
      </c>
      <c r="E200" s="33" t="s">
        <v>95</v>
      </c>
      <c r="F200" s="30">
        <f t="shared" si="31"/>
        <v>4805</v>
      </c>
      <c r="G200" s="32">
        <v>0</v>
      </c>
      <c r="H200" s="31">
        <v>0</v>
      </c>
      <c r="I200" s="32">
        <v>2</v>
      </c>
      <c r="J200" s="31">
        <v>1600</v>
      </c>
      <c r="K200" s="32">
        <v>0</v>
      </c>
      <c r="L200" s="31">
        <v>0</v>
      </c>
      <c r="M200" s="32">
        <v>1</v>
      </c>
      <c r="N200" s="31">
        <v>800</v>
      </c>
      <c r="O200" s="32">
        <v>0</v>
      </c>
      <c r="P200" s="31">
        <v>0</v>
      </c>
      <c r="Q200" s="32">
        <v>0</v>
      </c>
      <c r="R200" s="31">
        <v>0</v>
      </c>
      <c r="S200" s="32">
        <v>2</v>
      </c>
      <c r="T200" s="31">
        <v>1600</v>
      </c>
      <c r="U200" s="32">
        <v>0</v>
      </c>
      <c r="V200" s="31">
        <v>0</v>
      </c>
      <c r="W200" s="32">
        <v>0</v>
      </c>
      <c r="X200" s="31">
        <v>0</v>
      </c>
      <c r="Y200" s="32">
        <v>1</v>
      </c>
      <c r="Z200" s="31">
        <v>805</v>
      </c>
      <c r="AA200" s="32">
        <v>0</v>
      </c>
      <c r="AB200" s="31">
        <v>0</v>
      </c>
      <c r="AC200" s="32">
        <v>0</v>
      </c>
      <c r="AD200" s="31">
        <v>0</v>
      </c>
      <c r="AE200" s="18"/>
    </row>
    <row r="201" spans="2:31" ht="12" customHeight="1" x14ac:dyDescent="0.2">
      <c r="B201" s="24"/>
      <c r="C201" s="85" t="s">
        <v>231</v>
      </c>
      <c r="D201" s="28">
        <f t="shared" si="28"/>
        <v>8</v>
      </c>
      <c r="E201" s="33" t="s">
        <v>95</v>
      </c>
      <c r="F201" s="30">
        <f t="shared" si="31"/>
        <v>6400</v>
      </c>
      <c r="G201" s="32">
        <v>2</v>
      </c>
      <c r="H201" s="31">
        <v>1600</v>
      </c>
      <c r="I201" s="32">
        <v>0</v>
      </c>
      <c r="J201" s="31">
        <v>0</v>
      </c>
      <c r="K201" s="32">
        <v>2</v>
      </c>
      <c r="L201" s="31">
        <v>1600</v>
      </c>
      <c r="M201" s="32">
        <v>0</v>
      </c>
      <c r="N201" s="31">
        <v>0</v>
      </c>
      <c r="O201" s="32">
        <v>2</v>
      </c>
      <c r="P201" s="31">
        <v>1600</v>
      </c>
      <c r="Q201" s="32">
        <v>0</v>
      </c>
      <c r="R201" s="31">
        <v>0</v>
      </c>
      <c r="S201" s="32">
        <v>0</v>
      </c>
      <c r="T201" s="31">
        <v>0</v>
      </c>
      <c r="U201" s="32">
        <v>0</v>
      </c>
      <c r="V201" s="31">
        <v>0</v>
      </c>
      <c r="W201" s="32">
        <v>0</v>
      </c>
      <c r="X201" s="31">
        <v>0</v>
      </c>
      <c r="Y201" s="32">
        <v>2</v>
      </c>
      <c r="Z201" s="31">
        <v>1600</v>
      </c>
      <c r="AA201" s="32">
        <v>0</v>
      </c>
      <c r="AB201" s="31">
        <v>0</v>
      </c>
      <c r="AC201" s="32">
        <v>0</v>
      </c>
      <c r="AD201" s="31">
        <v>0</v>
      </c>
      <c r="AE201" s="18"/>
    </row>
    <row r="202" spans="2:31" ht="13.5" customHeight="1" x14ac:dyDescent="0.2">
      <c r="B202" s="24"/>
      <c r="C202" s="85" t="s">
        <v>230</v>
      </c>
      <c r="D202" s="28">
        <f t="shared" si="28"/>
        <v>6</v>
      </c>
      <c r="E202" s="33" t="s">
        <v>95</v>
      </c>
      <c r="F202" s="30">
        <f t="shared" si="31"/>
        <v>1010.6800000000001</v>
      </c>
      <c r="G202" s="32">
        <v>2</v>
      </c>
      <c r="H202" s="31">
        <v>336.89</v>
      </c>
      <c r="I202" s="32">
        <v>0</v>
      </c>
      <c r="J202" s="31">
        <v>0</v>
      </c>
      <c r="K202" s="32">
        <v>2</v>
      </c>
      <c r="L202" s="31">
        <v>336.89</v>
      </c>
      <c r="M202" s="32">
        <v>0</v>
      </c>
      <c r="N202" s="31">
        <v>0</v>
      </c>
      <c r="O202" s="32">
        <v>0</v>
      </c>
      <c r="P202" s="31">
        <v>0</v>
      </c>
      <c r="Q202" s="32">
        <v>0</v>
      </c>
      <c r="R202" s="31">
        <v>0</v>
      </c>
      <c r="S202" s="32">
        <v>1</v>
      </c>
      <c r="T202" s="31">
        <v>168.45</v>
      </c>
      <c r="U202" s="32">
        <v>0</v>
      </c>
      <c r="V202" s="31">
        <v>0</v>
      </c>
      <c r="W202" s="32">
        <v>1</v>
      </c>
      <c r="X202" s="31">
        <v>168.45</v>
      </c>
      <c r="Y202" s="32">
        <v>0</v>
      </c>
      <c r="Z202" s="31">
        <v>0</v>
      </c>
      <c r="AA202" s="32">
        <v>0</v>
      </c>
      <c r="AB202" s="31">
        <v>0</v>
      </c>
      <c r="AC202" s="32">
        <v>0</v>
      </c>
      <c r="AD202" s="31">
        <v>0</v>
      </c>
      <c r="AE202" s="18"/>
    </row>
    <row r="203" spans="2:31" ht="25.5" customHeight="1" x14ac:dyDescent="0.2">
      <c r="B203" s="24">
        <v>357</v>
      </c>
      <c r="C203" s="20" t="s">
        <v>265</v>
      </c>
      <c r="D203" s="28"/>
      <c r="E203" s="19"/>
      <c r="F203" s="59">
        <f>F204</f>
        <v>750</v>
      </c>
      <c r="G203" s="39" t="s">
        <v>49</v>
      </c>
      <c r="H203" s="26">
        <f>H204</f>
        <v>0</v>
      </c>
      <c r="I203" s="39" t="s">
        <v>49</v>
      </c>
      <c r="J203" s="26">
        <f>J204</f>
        <v>0</v>
      </c>
      <c r="K203" s="39" t="s">
        <v>49</v>
      </c>
      <c r="L203" s="26">
        <f>L204</f>
        <v>0</v>
      </c>
      <c r="M203" s="39"/>
      <c r="N203" s="26">
        <f>N204</f>
        <v>0</v>
      </c>
      <c r="O203" s="39" t="s">
        <v>49</v>
      </c>
      <c r="P203" s="26">
        <f>P204</f>
        <v>0</v>
      </c>
      <c r="Q203" s="39" t="s">
        <v>49</v>
      </c>
      <c r="R203" s="26">
        <f>R204</f>
        <v>0</v>
      </c>
      <c r="S203" s="39" t="s">
        <v>49</v>
      </c>
      <c r="T203" s="26">
        <f>T204</f>
        <v>750</v>
      </c>
      <c r="U203" s="39" t="s">
        <v>49</v>
      </c>
      <c r="V203" s="26">
        <f>V204</f>
        <v>0</v>
      </c>
      <c r="W203" s="39" t="s">
        <v>49</v>
      </c>
      <c r="X203" s="26">
        <f>X204</f>
        <v>0</v>
      </c>
      <c r="Y203" s="39" t="s">
        <v>49</v>
      </c>
      <c r="Z203" s="26">
        <f>Z204</f>
        <v>0</v>
      </c>
      <c r="AA203" s="39" t="s">
        <v>49</v>
      </c>
      <c r="AB203" s="26">
        <f>AB204</f>
        <v>0</v>
      </c>
      <c r="AC203" s="32">
        <v>0</v>
      </c>
      <c r="AD203" s="31">
        <v>0</v>
      </c>
      <c r="AE203" s="18"/>
    </row>
    <row r="204" spans="2:31" ht="12.75" customHeight="1" x14ac:dyDescent="0.2">
      <c r="B204" s="24"/>
      <c r="C204" s="91" t="s">
        <v>266</v>
      </c>
      <c r="D204" s="28">
        <f t="shared" ref="D204" si="32">G204+I204+K204+M204+O204+Q204+S204+U204+W204+Y204+AA204+AC204</f>
        <v>1</v>
      </c>
      <c r="E204" s="33" t="s">
        <v>95</v>
      </c>
      <c r="F204" s="30">
        <f>SUM(H204,J204,L204,N204,P204,R204,T204,V204,X204,Z204,AB204,AD204)</f>
        <v>750</v>
      </c>
      <c r="G204" s="32">
        <v>0</v>
      </c>
      <c r="H204" s="55">
        <v>0</v>
      </c>
      <c r="I204" s="32">
        <v>0</v>
      </c>
      <c r="J204" s="55">
        <v>0</v>
      </c>
      <c r="K204" s="32">
        <v>0</v>
      </c>
      <c r="L204" s="55">
        <v>0</v>
      </c>
      <c r="M204" s="32">
        <v>0</v>
      </c>
      <c r="N204" s="55">
        <v>0</v>
      </c>
      <c r="O204" s="32">
        <v>0</v>
      </c>
      <c r="P204" s="55">
        <v>0</v>
      </c>
      <c r="Q204" s="32">
        <v>0</v>
      </c>
      <c r="R204" s="55">
        <v>0</v>
      </c>
      <c r="S204" s="32">
        <v>1</v>
      </c>
      <c r="T204" s="55">
        <v>750</v>
      </c>
      <c r="U204" s="32">
        <v>0</v>
      </c>
      <c r="V204" s="55">
        <v>0</v>
      </c>
      <c r="W204" s="32">
        <v>0</v>
      </c>
      <c r="X204" s="55">
        <v>0</v>
      </c>
      <c r="Y204" s="32">
        <v>0</v>
      </c>
      <c r="Z204" s="55">
        <v>0</v>
      </c>
      <c r="AA204" s="32">
        <v>0</v>
      </c>
      <c r="AB204" s="55">
        <v>0</v>
      </c>
      <c r="AC204" s="32">
        <v>0</v>
      </c>
      <c r="AD204" s="31">
        <v>0</v>
      </c>
      <c r="AE204" s="18"/>
    </row>
    <row r="205" spans="2:31" ht="12" customHeight="1" x14ac:dyDescent="0.2">
      <c r="B205" s="24">
        <v>359</v>
      </c>
      <c r="C205" s="20" t="s">
        <v>134</v>
      </c>
      <c r="D205" s="28"/>
      <c r="E205" s="19"/>
      <c r="F205" s="25">
        <f>F206</f>
        <v>3050</v>
      </c>
      <c r="G205" s="39"/>
      <c r="H205" s="26">
        <f>H206</f>
        <v>0</v>
      </c>
      <c r="I205" s="39"/>
      <c r="J205" s="26">
        <f>J206</f>
        <v>1525</v>
      </c>
      <c r="K205" s="39"/>
      <c r="L205" s="26">
        <f>L206</f>
        <v>0</v>
      </c>
      <c r="M205" s="39"/>
      <c r="N205" s="26">
        <f>N206</f>
        <v>0</v>
      </c>
      <c r="O205" s="39"/>
      <c r="P205" s="26">
        <f>P206</f>
        <v>0</v>
      </c>
      <c r="Q205" s="39" t="s">
        <v>49</v>
      </c>
      <c r="R205" s="26">
        <f>R206</f>
        <v>0</v>
      </c>
      <c r="S205" s="39"/>
      <c r="T205" s="26">
        <f>T206</f>
        <v>1525</v>
      </c>
      <c r="U205" s="39"/>
      <c r="V205" s="26">
        <f>V206</f>
        <v>0</v>
      </c>
      <c r="W205" s="39"/>
      <c r="X205" s="26">
        <f>X206</f>
        <v>0</v>
      </c>
      <c r="Y205" s="39"/>
      <c r="Z205" s="26">
        <f>Z206</f>
        <v>0</v>
      </c>
      <c r="AA205" s="39"/>
      <c r="AB205" s="26">
        <f>AB206</f>
        <v>0</v>
      </c>
      <c r="AC205" s="39"/>
      <c r="AD205" s="26">
        <f>AD206</f>
        <v>0</v>
      </c>
      <c r="AE205" s="18"/>
    </row>
    <row r="206" spans="2:31" ht="13.5" customHeight="1" x14ac:dyDescent="0.2">
      <c r="B206" s="24"/>
      <c r="C206" s="85" t="s">
        <v>135</v>
      </c>
      <c r="D206" s="28">
        <f t="shared" si="28"/>
        <v>2</v>
      </c>
      <c r="E206" s="29" t="s">
        <v>95</v>
      </c>
      <c r="F206" s="30">
        <f>SUM(H206,J206,L206,N206,P206,R206,T206,V206,X206,Z206,AB206,AD206)</f>
        <v>3050</v>
      </c>
      <c r="G206" s="32">
        <v>0</v>
      </c>
      <c r="H206" s="55">
        <v>0</v>
      </c>
      <c r="I206" s="32">
        <v>1</v>
      </c>
      <c r="J206" s="55">
        <v>1525</v>
      </c>
      <c r="K206" s="32">
        <v>0</v>
      </c>
      <c r="L206" s="55">
        <v>0</v>
      </c>
      <c r="M206" s="32">
        <v>0</v>
      </c>
      <c r="N206" s="55">
        <v>0</v>
      </c>
      <c r="O206" s="32">
        <v>0</v>
      </c>
      <c r="P206" s="55">
        <v>0</v>
      </c>
      <c r="Q206" s="32">
        <v>0</v>
      </c>
      <c r="R206" s="55">
        <v>0</v>
      </c>
      <c r="S206" s="32">
        <v>1</v>
      </c>
      <c r="T206" s="55">
        <v>1525</v>
      </c>
      <c r="U206" s="32">
        <v>0</v>
      </c>
      <c r="V206" s="55">
        <v>0</v>
      </c>
      <c r="W206" s="32">
        <v>0</v>
      </c>
      <c r="X206" s="55">
        <v>0</v>
      </c>
      <c r="Y206" s="32">
        <v>0</v>
      </c>
      <c r="Z206" s="55">
        <v>0</v>
      </c>
      <c r="AA206" s="32">
        <v>0</v>
      </c>
      <c r="AB206" s="55">
        <v>0</v>
      </c>
      <c r="AC206" s="32">
        <v>0</v>
      </c>
      <c r="AD206" s="55">
        <v>0</v>
      </c>
      <c r="AE206" s="18"/>
    </row>
    <row r="207" spans="2:31" ht="26.25" customHeight="1" x14ac:dyDescent="0.2">
      <c r="B207" s="20">
        <v>50000</v>
      </c>
      <c r="C207" s="20" t="s">
        <v>136</v>
      </c>
      <c r="D207" s="34"/>
      <c r="E207" s="19"/>
      <c r="F207" s="25" t="e">
        <f>F208+F219+#REF!+F224</f>
        <v>#REF!</v>
      </c>
      <c r="G207" s="49" t="s">
        <v>49</v>
      </c>
      <c r="H207" s="25" t="e">
        <f>SUM(H208+H219+#REF!+H224)</f>
        <v>#REF!</v>
      </c>
      <c r="I207" s="49" t="s">
        <v>49</v>
      </c>
      <c r="J207" s="25" t="e">
        <f>SUM(J208+J219+#REF!+J224)</f>
        <v>#REF!</v>
      </c>
      <c r="K207" s="49" t="s">
        <v>49</v>
      </c>
      <c r="L207" s="25" t="e">
        <f>SUM(L208+L219+#REF!+L224)</f>
        <v>#REF!</v>
      </c>
      <c r="M207" s="49"/>
      <c r="N207" s="25" t="e">
        <f>SUM(N208+N219+#REF!+N224)</f>
        <v>#REF!</v>
      </c>
      <c r="O207" s="49"/>
      <c r="P207" s="25" t="e">
        <f>SUM(P208+P219+#REF!+P224)</f>
        <v>#REF!</v>
      </c>
      <c r="Q207" s="49"/>
      <c r="R207" s="25" t="e">
        <f>SUM(R208+R219+#REF!+R224)</f>
        <v>#REF!</v>
      </c>
      <c r="S207" s="49"/>
      <c r="T207" s="25" t="e">
        <f>SUM(T208+T219+#REF!+T224)</f>
        <v>#REF!</v>
      </c>
      <c r="U207" s="49"/>
      <c r="V207" s="25" t="e">
        <f>SUM(V208+V219+#REF!+V224)</f>
        <v>#REF!</v>
      </c>
      <c r="W207" s="49"/>
      <c r="X207" s="25" t="e">
        <f>SUM(X208+X219+#REF!+X224)</f>
        <v>#REF!</v>
      </c>
      <c r="Y207" s="49"/>
      <c r="Z207" s="25" t="e">
        <f>SUM(Z208+Z219+#REF!+Z224)</f>
        <v>#REF!</v>
      </c>
      <c r="AA207" s="49"/>
      <c r="AB207" s="25" t="e">
        <f>SUM(AB208+AB219+#REF!+AB224)</f>
        <v>#REF!</v>
      </c>
      <c r="AC207" s="49"/>
      <c r="AD207" s="25" t="e">
        <f>SUM(AD208+AD219+#REF!+AD224)</f>
        <v>#REF!</v>
      </c>
      <c r="AE207" s="18"/>
    </row>
    <row r="208" spans="2:31" ht="24.75" customHeight="1" x14ac:dyDescent="0.2">
      <c r="B208" s="19">
        <v>5100</v>
      </c>
      <c r="C208" s="20" t="s">
        <v>137</v>
      </c>
      <c r="D208" s="28"/>
      <c r="E208" s="19"/>
      <c r="F208" s="43">
        <f>F209+F212+F214</f>
        <v>80913</v>
      </c>
      <c r="G208" s="41" t="s">
        <v>49</v>
      </c>
      <c r="H208" s="43">
        <f>SUM(H209+H212+H214)</f>
        <v>0</v>
      </c>
      <c r="I208" s="41" t="s">
        <v>49</v>
      </c>
      <c r="J208" s="43">
        <f>SUM(J209+J212+J214)</f>
        <v>19255</v>
      </c>
      <c r="K208" s="41"/>
      <c r="L208" s="43">
        <f>SUM(L209+L212+L214)</f>
        <v>18604</v>
      </c>
      <c r="M208" s="41"/>
      <c r="N208" s="43">
        <f>SUM(N209+N212+N214)</f>
        <v>9500</v>
      </c>
      <c r="O208" s="41"/>
      <c r="P208" s="43">
        <f>SUM(P209+P212+P214)</f>
        <v>0</v>
      </c>
      <c r="Q208" s="41"/>
      <c r="R208" s="43">
        <f>SUM(R209+R212+R214)</f>
        <v>3000</v>
      </c>
      <c r="S208" s="41"/>
      <c r="T208" s="43">
        <f>SUM(T209+T212+T214)</f>
        <v>0</v>
      </c>
      <c r="U208" s="41"/>
      <c r="V208" s="43">
        <f>SUM(V209+V212+V214)</f>
        <v>0</v>
      </c>
      <c r="W208" s="41"/>
      <c r="X208" s="43">
        <f>SUM(X209+X212+X214)</f>
        <v>30554</v>
      </c>
      <c r="Y208" s="41"/>
      <c r="Z208" s="43">
        <f>SUM(Z209+Z212+Z214)</f>
        <v>0</v>
      </c>
      <c r="AA208" s="41"/>
      <c r="AB208" s="43">
        <f>SUM(AB209+AB212+AB214)</f>
        <v>0</v>
      </c>
      <c r="AC208" s="41"/>
      <c r="AD208" s="43">
        <f>SUM(AD209+AD212+AD214)</f>
        <v>0</v>
      </c>
      <c r="AE208" s="18"/>
    </row>
    <row r="209" spans="2:32" ht="17.25" customHeight="1" x14ac:dyDescent="0.2">
      <c r="B209" s="24">
        <v>511</v>
      </c>
      <c r="C209" s="20" t="s">
        <v>138</v>
      </c>
      <c r="D209" s="28"/>
      <c r="E209" s="19"/>
      <c r="F209" s="25">
        <f>SUM(F210:F211)</f>
        <v>9150</v>
      </c>
      <c r="G209" s="39" t="s">
        <v>49</v>
      </c>
      <c r="H209" s="25">
        <f>SUM(H210:H211)</f>
        <v>0</v>
      </c>
      <c r="I209" s="39" t="s">
        <v>49</v>
      </c>
      <c r="J209" s="25">
        <f>SUM(J210:J211)</f>
        <v>0</v>
      </c>
      <c r="K209" s="39"/>
      <c r="L209" s="25">
        <f>SUM(L210:L211)</f>
        <v>3350</v>
      </c>
      <c r="M209" s="39"/>
      <c r="N209" s="25">
        <f>SUM(N210:N211)</f>
        <v>0</v>
      </c>
      <c r="O209" s="39"/>
      <c r="P209" s="25">
        <f>SUM(P210:P211)</f>
        <v>0</v>
      </c>
      <c r="Q209" s="39"/>
      <c r="R209" s="25">
        <f>SUM(R210:R211)</f>
        <v>0</v>
      </c>
      <c r="S209" s="39"/>
      <c r="T209" s="25">
        <f>SUM(T210:T211)</f>
        <v>0</v>
      </c>
      <c r="U209" s="39"/>
      <c r="V209" s="25">
        <f>SUM(V210:V211)</f>
        <v>0</v>
      </c>
      <c r="W209" s="39"/>
      <c r="X209" s="25">
        <f>SUM(X210:X211)</f>
        <v>5800</v>
      </c>
      <c r="Y209" s="39"/>
      <c r="Z209" s="25">
        <f>SUM(Z210:Z211)</f>
        <v>0</v>
      </c>
      <c r="AA209" s="39"/>
      <c r="AB209" s="25">
        <f>SUM(AB210:AB211)</f>
        <v>0</v>
      </c>
      <c r="AC209" s="39"/>
      <c r="AD209" s="25">
        <f>SUM(AD210:AD211)</f>
        <v>0</v>
      </c>
      <c r="AE209" s="60"/>
      <c r="AF209" s="61"/>
    </row>
    <row r="210" spans="2:32" ht="14.25" customHeight="1" x14ac:dyDescent="0.2">
      <c r="B210" s="24"/>
      <c r="C210" s="85" t="s">
        <v>232</v>
      </c>
      <c r="D210" s="28">
        <f t="shared" ref="D210:D218" si="33">G210+I210+K210+M210+O210+Q210+S210+U210+W210+Y210+AA210+AC210</f>
        <v>1</v>
      </c>
      <c r="E210" s="33" t="s">
        <v>35</v>
      </c>
      <c r="F210" s="30">
        <f>SUM(H210,J210,L210,N210,P210,R210,T210,V210,X210,Z210,AB210,AD210)</f>
        <v>5800</v>
      </c>
      <c r="G210" s="32">
        <v>0</v>
      </c>
      <c r="H210" s="31">
        <v>0</v>
      </c>
      <c r="I210" s="32">
        <v>0</v>
      </c>
      <c r="J210" s="31">
        <v>0</v>
      </c>
      <c r="K210" s="32">
        <v>0</v>
      </c>
      <c r="L210" s="31">
        <v>0</v>
      </c>
      <c r="M210" s="32">
        <v>0</v>
      </c>
      <c r="N210" s="31">
        <v>0</v>
      </c>
      <c r="O210" s="32">
        <v>0</v>
      </c>
      <c r="P210" s="31">
        <v>0</v>
      </c>
      <c r="Q210" s="32">
        <v>0</v>
      </c>
      <c r="R210" s="31">
        <v>0</v>
      </c>
      <c r="S210" s="32">
        <v>0</v>
      </c>
      <c r="T210" s="31">
        <v>0</v>
      </c>
      <c r="U210" s="32">
        <v>0</v>
      </c>
      <c r="V210" s="31">
        <v>0</v>
      </c>
      <c r="W210" s="32">
        <v>1</v>
      </c>
      <c r="X210" s="31">
        <v>5800</v>
      </c>
      <c r="Y210" s="32">
        <v>0</v>
      </c>
      <c r="Z210" s="31">
        <v>0</v>
      </c>
      <c r="AA210" s="32">
        <v>0</v>
      </c>
      <c r="AB210" s="31">
        <v>0</v>
      </c>
      <c r="AC210" s="32">
        <v>0</v>
      </c>
      <c r="AD210" s="31">
        <v>0</v>
      </c>
      <c r="AE210" s="60"/>
      <c r="AF210" s="61"/>
    </row>
    <row r="211" spans="2:32" ht="14.25" customHeight="1" x14ac:dyDescent="0.2">
      <c r="B211" s="24"/>
      <c r="C211" s="85" t="s">
        <v>233</v>
      </c>
      <c r="D211" s="34">
        <f t="shared" si="33"/>
        <v>1</v>
      </c>
      <c r="E211" s="33" t="s">
        <v>35</v>
      </c>
      <c r="F211" s="37">
        <f t="shared" ref="F211" si="34">SUM(H211,J211,L211,N211,P211,R211,T211,V211,X211,Z211,AB211,AD211)</f>
        <v>3350</v>
      </c>
      <c r="G211" s="44">
        <v>0</v>
      </c>
      <c r="H211" s="38">
        <v>0</v>
      </c>
      <c r="I211" s="44">
        <v>0</v>
      </c>
      <c r="J211" s="38">
        <v>0</v>
      </c>
      <c r="K211" s="44">
        <v>1</v>
      </c>
      <c r="L211" s="38">
        <v>3350</v>
      </c>
      <c r="M211" s="44">
        <v>0</v>
      </c>
      <c r="N211" s="38">
        <v>0</v>
      </c>
      <c r="O211" s="44">
        <v>0</v>
      </c>
      <c r="P211" s="38">
        <v>0</v>
      </c>
      <c r="Q211" s="44">
        <v>0</v>
      </c>
      <c r="R211" s="38">
        <v>0</v>
      </c>
      <c r="S211" s="44">
        <v>0</v>
      </c>
      <c r="T211" s="38">
        <v>0</v>
      </c>
      <c r="U211" s="44">
        <v>0</v>
      </c>
      <c r="V211" s="38">
        <v>0</v>
      </c>
      <c r="W211" s="44">
        <v>0</v>
      </c>
      <c r="X211" s="38">
        <v>0</v>
      </c>
      <c r="Y211" s="44">
        <v>0</v>
      </c>
      <c r="Z211" s="38">
        <v>0</v>
      </c>
      <c r="AA211" s="44">
        <v>0</v>
      </c>
      <c r="AB211" s="38">
        <v>0</v>
      </c>
      <c r="AC211" s="44">
        <v>0</v>
      </c>
      <c r="AD211" s="38">
        <v>0</v>
      </c>
      <c r="AE211" s="60"/>
      <c r="AF211" s="61"/>
    </row>
    <row r="212" spans="2:32" ht="26.25" customHeight="1" x14ac:dyDescent="0.2">
      <c r="B212" s="24">
        <v>515</v>
      </c>
      <c r="C212" s="20" t="s">
        <v>139</v>
      </c>
      <c r="D212" s="34"/>
      <c r="E212" s="33"/>
      <c r="F212" s="25">
        <f>F213</f>
        <v>24508</v>
      </c>
      <c r="G212" s="41" t="s">
        <v>49</v>
      </c>
      <c r="H212" s="42">
        <f>H213</f>
        <v>0</v>
      </c>
      <c r="I212" s="41" t="s">
        <v>49</v>
      </c>
      <c r="J212" s="42">
        <f>J213</f>
        <v>0</v>
      </c>
      <c r="K212" s="41" t="s">
        <v>49</v>
      </c>
      <c r="L212" s="42">
        <f>L213</f>
        <v>12254</v>
      </c>
      <c r="M212" s="41" t="s">
        <v>49</v>
      </c>
      <c r="N212" s="42">
        <f>N213</f>
        <v>0</v>
      </c>
      <c r="O212" s="41" t="s">
        <v>49</v>
      </c>
      <c r="P212" s="42">
        <f>P213</f>
        <v>0</v>
      </c>
      <c r="Q212" s="41" t="s">
        <v>49</v>
      </c>
      <c r="R212" s="42">
        <f>R213</f>
        <v>0</v>
      </c>
      <c r="S212" s="41" t="s">
        <v>49</v>
      </c>
      <c r="T212" s="42">
        <f>T213</f>
        <v>0</v>
      </c>
      <c r="U212" s="41" t="s">
        <v>49</v>
      </c>
      <c r="V212" s="42">
        <f>V213</f>
        <v>0</v>
      </c>
      <c r="W212" s="41" t="s">
        <v>49</v>
      </c>
      <c r="X212" s="42">
        <f>X213</f>
        <v>12254</v>
      </c>
      <c r="Y212" s="41" t="s">
        <v>49</v>
      </c>
      <c r="Z212" s="42">
        <f>Z213</f>
        <v>0</v>
      </c>
      <c r="AA212" s="41" t="s">
        <v>49</v>
      </c>
      <c r="AB212" s="42">
        <f>AB213</f>
        <v>0</v>
      </c>
      <c r="AC212" s="41" t="s">
        <v>49</v>
      </c>
      <c r="AD212" s="42">
        <f>AD213</f>
        <v>0</v>
      </c>
      <c r="AE212" s="60"/>
      <c r="AF212" s="62"/>
    </row>
    <row r="213" spans="2:32" ht="23.25" customHeight="1" x14ac:dyDescent="0.2">
      <c r="B213" s="24"/>
      <c r="C213" s="85" t="s">
        <v>140</v>
      </c>
      <c r="D213" s="34">
        <f t="shared" si="33"/>
        <v>2</v>
      </c>
      <c r="E213" s="33" t="s">
        <v>35</v>
      </c>
      <c r="F213" s="30">
        <f>SUM(H213,J213,L213,N213,P213,R213,T213,V213,X213,Z213,AB213,AD213)</f>
        <v>24508</v>
      </c>
      <c r="G213" s="32">
        <v>0</v>
      </c>
      <c r="H213" s="55">
        <v>0</v>
      </c>
      <c r="I213" s="32">
        <v>0</v>
      </c>
      <c r="J213" s="31">
        <v>0</v>
      </c>
      <c r="K213" s="32">
        <v>1</v>
      </c>
      <c r="L213" s="31">
        <v>12254</v>
      </c>
      <c r="M213" s="32">
        <v>0</v>
      </c>
      <c r="N213" s="31">
        <v>0</v>
      </c>
      <c r="O213" s="32">
        <v>0</v>
      </c>
      <c r="P213" s="31">
        <v>0</v>
      </c>
      <c r="Q213" s="32">
        <v>0</v>
      </c>
      <c r="R213" s="31">
        <v>0</v>
      </c>
      <c r="S213" s="32">
        <v>0</v>
      </c>
      <c r="T213" s="31">
        <v>0</v>
      </c>
      <c r="U213" s="32">
        <v>0</v>
      </c>
      <c r="V213" s="31">
        <v>0</v>
      </c>
      <c r="W213" s="32">
        <v>1</v>
      </c>
      <c r="X213" s="31">
        <v>12254</v>
      </c>
      <c r="Y213" s="32">
        <v>0</v>
      </c>
      <c r="Z213" s="31">
        <v>0</v>
      </c>
      <c r="AA213" s="32">
        <v>0</v>
      </c>
      <c r="AB213" s="31">
        <v>0</v>
      </c>
      <c r="AC213" s="32">
        <v>0</v>
      </c>
      <c r="AD213" s="31">
        <v>0</v>
      </c>
      <c r="AE213" s="60"/>
      <c r="AF213" s="62"/>
    </row>
    <row r="214" spans="2:32" ht="12" customHeight="1" x14ac:dyDescent="0.2">
      <c r="B214" s="24">
        <v>519</v>
      </c>
      <c r="C214" s="20" t="s">
        <v>141</v>
      </c>
      <c r="D214" s="28"/>
      <c r="E214" s="33" t="s">
        <v>35</v>
      </c>
      <c r="F214" s="25">
        <f>SUM(F215:F218)</f>
        <v>47255</v>
      </c>
      <c r="G214" s="39"/>
      <c r="H214" s="25">
        <f>SUM(H215:H218)</f>
        <v>0</v>
      </c>
      <c r="I214" s="39"/>
      <c r="J214" s="25">
        <f>SUM(J215:J218)</f>
        <v>19255</v>
      </c>
      <c r="K214" s="39"/>
      <c r="L214" s="25">
        <f>SUM(L215:L218)</f>
        <v>3000</v>
      </c>
      <c r="M214" s="39"/>
      <c r="N214" s="25">
        <f>SUM(N215:N218)</f>
        <v>9500</v>
      </c>
      <c r="O214" s="39"/>
      <c r="P214" s="25">
        <f>SUM(P215:P218)</f>
        <v>0</v>
      </c>
      <c r="Q214" s="39"/>
      <c r="R214" s="25">
        <f>SUM(R215:R218)</f>
        <v>3000</v>
      </c>
      <c r="S214" s="39"/>
      <c r="T214" s="25">
        <f>SUM(T215:T218)</f>
        <v>0</v>
      </c>
      <c r="U214" s="39"/>
      <c r="V214" s="25">
        <f>SUM(V215:V218)</f>
        <v>0</v>
      </c>
      <c r="W214" s="39"/>
      <c r="X214" s="25">
        <f>SUM(X215:X218)</f>
        <v>12500</v>
      </c>
      <c r="Y214" s="39"/>
      <c r="Z214" s="25">
        <f>SUM(Z215:Z218)</f>
        <v>0</v>
      </c>
      <c r="AA214" s="39"/>
      <c r="AB214" s="25">
        <f>SUM(AB215:AB218)</f>
        <v>0</v>
      </c>
      <c r="AC214" s="39"/>
      <c r="AD214" s="25">
        <f>SUM(AD215:AD218)</f>
        <v>0</v>
      </c>
      <c r="AE214" s="60"/>
      <c r="AF214" s="62"/>
    </row>
    <row r="215" spans="2:32" ht="12" customHeight="1" x14ac:dyDescent="0.2">
      <c r="B215" s="24"/>
      <c r="C215" s="85" t="s">
        <v>234</v>
      </c>
      <c r="D215" s="34">
        <f t="shared" si="33"/>
        <v>1</v>
      </c>
      <c r="E215" s="33" t="s">
        <v>35</v>
      </c>
      <c r="F215" s="37">
        <f t="shared" ref="F215:F218" si="35">H215+J215+L215+N215+P215+R215+T215+V215+X215+Z215+AB215+AD215</f>
        <v>3217</v>
      </c>
      <c r="G215" s="32">
        <v>0</v>
      </c>
      <c r="H215" s="30">
        <v>0</v>
      </c>
      <c r="I215" s="32">
        <v>1</v>
      </c>
      <c r="J215" s="30">
        <v>3217</v>
      </c>
      <c r="K215" s="32">
        <v>0</v>
      </c>
      <c r="L215" s="30">
        <v>0</v>
      </c>
      <c r="M215" s="32">
        <v>0</v>
      </c>
      <c r="N215" s="30">
        <v>0</v>
      </c>
      <c r="O215" s="32">
        <v>0</v>
      </c>
      <c r="P215" s="30">
        <v>0</v>
      </c>
      <c r="Q215" s="32">
        <v>0</v>
      </c>
      <c r="R215" s="30">
        <v>0</v>
      </c>
      <c r="S215" s="32">
        <v>0</v>
      </c>
      <c r="T215" s="30">
        <v>0</v>
      </c>
      <c r="U215" s="32">
        <v>0</v>
      </c>
      <c r="V215" s="30">
        <v>0</v>
      </c>
      <c r="W215" s="32">
        <v>0</v>
      </c>
      <c r="X215" s="30">
        <v>0</v>
      </c>
      <c r="Y215" s="32">
        <v>0</v>
      </c>
      <c r="Z215" s="30">
        <v>0</v>
      </c>
      <c r="AA215" s="32">
        <v>0</v>
      </c>
      <c r="AB215" s="30">
        <v>0</v>
      </c>
      <c r="AC215" s="32">
        <v>0</v>
      </c>
      <c r="AD215" s="30">
        <v>0</v>
      </c>
      <c r="AE215" s="60"/>
      <c r="AF215" s="62"/>
    </row>
    <row r="216" spans="2:32" ht="12" customHeight="1" x14ac:dyDescent="0.2">
      <c r="B216" s="24"/>
      <c r="C216" s="85" t="s">
        <v>235</v>
      </c>
      <c r="D216" s="34">
        <f t="shared" si="33"/>
        <v>6</v>
      </c>
      <c r="E216" s="33" t="s">
        <v>35</v>
      </c>
      <c r="F216" s="37">
        <f t="shared" si="35"/>
        <v>9000</v>
      </c>
      <c r="G216" s="32">
        <v>0</v>
      </c>
      <c r="H216" s="30">
        <v>0</v>
      </c>
      <c r="I216" s="32">
        <v>0</v>
      </c>
      <c r="J216" s="30">
        <v>0</v>
      </c>
      <c r="K216" s="32">
        <v>2</v>
      </c>
      <c r="L216" s="30">
        <v>3000</v>
      </c>
      <c r="M216" s="32">
        <v>0</v>
      </c>
      <c r="N216" s="30">
        <v>0</v>
      </c>
      <c r="O216" s="32">
        <v>0</v>
      </c>
      <c r="P216" s="30">
        <v>0</v>
      </c>
      <c r="Q216" s="32">
        <v>2</v>
      </c>
      <c r="R216" s="30">
        <v>3000</v>
      </c>
      <c r="S216" s="32">
        <v>0</v>
      </c>
      <c r="T216" s="30">
        <v>0</v>
      </c>
      <c r="U216" s="32">
        <v>0</v>
      </c>
      <c r="V216" s="30">
        <v>0</v>
      </c>
      <c r="W216" s="32">
        <v>2</v>
      </c>
      <c r="X216" s="30">
        <v>3000</v>
      </c>
      <c r="Y216" s="32">
        <v>0</v>
      </c>
      <c r="Z216" s="30">
        <v>0</v>
      </c>
      <c r="AA216" s="32">
        <v>0</v>
      </c>
      <c r="AB216" s="30">
        <v>0</v>
      </c>
      <c r="AC216" s="32">
        <v>0</v>
      </c>
      <c r="AD216" s="30">
        <v>0</v>
      </c>
      <c r="AE216" s="60"/>
      <c r="AF216" s="62"/>
    </row>
    <row r="217" spans="2:32" ht="12" customHeight="1" x14ac:dyDescent="0.2">
      <c r="B217" s="24"/>
      <c r="C217" s="85" t="s">
        <v>147</v>
      </c>
      <c r="D217" s="34">
        <f t="shared" si="33"/>
        <v>3</v>
      </c>
      <c r="E217" s="33" t="s">
        <v>35</v>
      </c>
      <c r="F217" s="37">
        <f t="shared" si="35"/>
        <v>28500</v>
      </c>
      <c r="G217" s="32">
        <v>0</v>
      </c>
      <c r="H217" s="55">
        <v>0</v>
      </c>
      <c r="I217" s="32">
        <v>1</v>
      </c>
      <c r="J217" s="55">
        <v>9500</v>
      </c>
      <c r="K217" s="32">
        <v>0</v>
      </c>
      <c r="L217" s="55">
        <v>0</v>
      </c>
      <c r="M217" s="32">
        <v>1</v>
      </c>
      <c r="N217" s="31">
        <v>9500</v>
      </c>
      <c r="O217" s="32">
        <v>0</v>
      </c>
      <c r="P217" s="31">
        <v>0</v>
      </c>
      <c r="Q217" s="32">
        <v>0</v>
      </c>
      <c r="R217" s="31">
        <v>0</v>
      </c>
      <c r="S217" s="32">
        <v>0</v>
      </c>
      <c r="T217" s="31">
        <v>0</v>
      </c>
      <c r="U217" s="32">
        <v>0</v>
      </c>
      <c r="V217" s="31">
        <v>0</v>
      </c>
      <c r="W217" s="32">
        <v>1</v>
      </c>
      <c r="X217" s="31">
        <v>9500</v>
      </c>
      <c r="Y217" s="32">
        <v>0</v>
      </c>
      <c r="Z217" s="31">
        <v>0</v>
      </c>
      <c r="AA217" s="32">
        <v>0</v>
      </c>
      <c r="AB217" s="31">
        <v>0</v>
      </c>
      <c r="AC217" s="32">
        <v>0</v>
      </c>
      <c r="AD217" s="31">
        <v>0</v>
      </c>
      <c r="AE217" s="60"/>
      <c r="AF217" s="62"/>
    </row>
    <row r="218" spans="2:32" ht="12" customHeight="1" x14ac:dyDescent="0.2">
      <c r="B218" s="24"/>
      <c r="C218" s="85" t="s">
        <v>261</v>
      </c>
      <c r="D218" s="34">
        <f t="shared" si="33"/>
        <v>1</v>
      </c>
      <c r="E218" s="33" t="s">
        <v>35</v>
      </c>
      <c r="F218" s="37">
        <f t="shared" si="35"/>
        <v>6538</v>
      </c>
      <c r="G218" s="32">
        <v>0</v>
      </c>
      <c r="H218" s="55">
        <v>0</v>
      </c>
      <c r="I218" s="32">
        <v>1</v>
      </c>
      <c r="J218" s="55">
        <v>6538</v>
      </c>
      <c r="K218" s="32">
        <v>0</v>
      </c>
      <c r="L218" s="55">
        <v>0</v>
      </c>
      <c r="M218" s="32">
        <v>0</v>
      </c>
      <c r="N218" s="55">
        <v>0</v>
      </c>
      <c r="O218" s="32">
        <v>0</v>
      </c>
      <c r="P218" s="55">
        <v>0</v>
      </c>
      <c r="Q218" s="32">
        <v>0</v>
      </c>
      <c r="R218" s="55">
        <v>0</v>
      </c>
      <c r="S218" s="32">
        <v>0</v>
      </c>
      <c r="T218" s="55">
        <v>0</v>
      </c>
      <c r="U218" s="32">
        <v>0</v>
      </c>
      <c r="V218" s="55">
        <v>0</v>
      </c>
      <c r="W218" s="32">
        <v>0</v>
      </c>
      <c r="X218" s="55">
        <v>0</v>
      </c>
      <c r="Y218" s="32">
        <v>0</v>
      </c>
      <c r="Z218" s="55">
        <v>0</v>
      </c>
      <c r="AA218" s="32">
        <v>0</v>
      </c>
      <c r="AB218" s="55">
        <v>0</v>
      </c>
      <c r="AC218" s="32">
        <v>0</v>
      </c>
      <c r="AD218" s="55">
        <v>0</v>
      </c>
      <c r="AE218" s="60"/>
      <c r="AF218" s="62"/>
    </row>
    <row r="219" spans="2:32" ht="26.25" customHeight="1" x14ac:dyDescent="0.2">
      <c r="B219" s="19">
        <v>5200</v>
      </c>
      <c r="C219" s="20" t="s">
        <v>142</v>
      </c>
      <c r="D219" s="28"/>
      <c r="E219" s="19"/>
      <c r="F219" s="25">
        <f>F220+F222</f>
        <v>11394</v>
      </c>
      <c r="G219" s="41"/>
      <c r="H219" s="42">
        <f>SUM(H220,H222)</f>
        <v>0</v>
      </c>
      <c r="I219" s="41" t="s">
        <v>49</v>
      </c>
      <c r="J219" s="42">
        <f>SUM(J220,J222)</f>
        <v>0</v>
      </c>
      <c r="K219" s="41" t="s">
        <v>49</v>
      </c>
      <c r="L219" s="42">
        <f>SUM(L220,L222)</f>
        <v>8652</v>
      </c>
      <c r="M219" s="41">
        <v>0</v>
      </c>
      <c r="N219" s="42">
        <f>SUM(N220,N222)</f>
        <v>0</v>
      </c>
      <c r="O219" s="41" t="s">
        <v>49</v>
      </c>
      <c r="P219" s="42">
        <f>SUM(P220,P222)</f>
        <v>2742</v>
      </c>
      <c r="Q219" s="41" t="s">
        <v>49</v>
      </c>
      <c r="R219" s="42">
        <f>SUM(R220,R222)</f>
        <v>0</v>
      </c>
      <c r="S219" s="41" t="s">
        <v>49</v>
      </c>
      <c r="T219" s="42">
        <f>SUM(T220,T222)</f>
        <v>0</v>
      </c>
      <c r="U219" s="41" t="s">
        <v>49</v>
      </c>
      <c r="V219" s="42">
        <f>SUM(V220,V222)</f>
        <v>0</v>
      </c>
      <c r="W219" s="41" t="s">
        <v>49</v>
      </c>
      <c r="X219" s="42">
        <f>SUM(X220,X222)</f>
        <v>0</v>
      </c>
      <c r="Y219" s="41" t="s">
        <v>49</v>
      </c>
      <c r="Z219" s="42">
        <f>SUM(Z220,Z222)</f>
        <v>0</v>
      </c>
      <c r="AA219" s="41" t="s">
        <v>49</v>
      </c>
      <c r="AB219" s="42">
        <f>SUM(AB220,AB222)</f>
        <v>0</v>
      </c>
      <c r="AC219" s="41" t="s">
        <v>49</v>
      </c>
      <c r="AD219" s="42">
        <f>SUM(AD220,AD222)</f>
        <v>0</v>
      </c>
      <c r="AE219" s="60"/>
    </row>
    <row r="220" spans="2:32" ht="15.75" customHeight="1" x14ac:dyDescent="0.2">
      <c r="B220" s="24">
        <v>521</v>
      </c>
      <c r="C220" s="20" t="s">
        <v>143</v>
      </c>
      <c r="D220" s="28"/>
      <c r="E220" s="19"/>
      <c r="F220" s="25">
        <f>H220+J220+L220+N220+P220+R220+T220+V220+X220+Z220+AB220+AD220</f>
        <v>2742</v>
      </c>
      <c r="G220" s="39"/>
      <c r="H220" s="26">
        <f>H221</f>
        <v>0</v>
      </c>
      <c r="I220" s="39"/>
      <c r="J220" s="26">
        <f>J221</f>
        <v>0</v>
      </c>
      <c r="K220" s="39"/>
      <c r="L220" s="26">
        <f>L221</f>
        <v>0</v>
      </c>
      <c r="M220" s="39"/>
      <c r="N220" s="26">
        <f>N221</f>
        <v>0</v>
      </c>
      <c r="O220" s="39"/>
      <c r="P220" s="26">
        <f>P221</f>
        <v>2742</v>
      </c>
      <c r="Q220" s="39"/>
      <c r="R220" s="26">
        <f>R221</f>
        <v>0</v>
      </c>
      <c r="S220" s="39"/>
      <c r="T220" s="26">
        <f>T221</f>
        <v>0</v>
      </c>
      <c r="U220" s="39"/>
      <c r="V220" s="26">
        <f>V221</f>
        <v>0</v>
      </c>
      <c r="W220" s="39"/>
      <c r="X220" s="26">
        <f>X221</f>
        <v>0</v>
      </c>
      <c r="Y220" s="39"/>
      <c r="Z220" s="26">
        <f>Z221</f>
        <v>0</v>
      </c>
      <c r="AA220" s="39"/>
      <c r="AB220" s="26">
        <f>AB221</f>
        <v>0</v>
      </c>
      <c r="AC220" s="39"/>
      <c r="AD220" s="26">
        <f>AD221</f>
        <v>0</v>
      </c>
      <c r="AE220" s="60"/>
      <c r="AF220" s="62"/>
    </row>
    <row r="221" spans="2:32" ht="12.75" customHeight="1" x14ac:dyDescent="0.2">
      <c r="B221" s="24"/>
      <c r="C221" s="85" t="s">
        <v>144</v>
      </c>
      <c r="D221" s="34">
        <f t="shared" ref="D221" si="36">G221+I221+K221+M221+O221+Q221+S221+U221+W221+Y221+AA221+AC221</f>
        <v>1</v>
      </c>
      <c r="E221" s="33" t="s">
        <v>35</v>
      </c>
      <c r="F221" s="30">
        <f>SUM(H221,J221,L221,N221,P221,R221,T221,V221,X221,Z221,AB221,AD221)</f>
        <v>2742</v>
      </c>
      <c r="G221" s="32">
        <v>0</v>
      </c>
      <c r="H221" s="55">
        <v>0</v>
      </c>
      <c r="I221" s="32"/>
      <c r="J221" s="31">
        <v>0</v>
      </c>
      <c r="K221" s="32">
        <v>0</v>
      </c>
      <c r="L221" s="31">
        <v>0</v>
      </c>
      <c r="M221" s="32">
        <v>0</v>
      </c>
      <c r="N221" s="31">
        <v>0</v>
      </c>
      <c r="O221" s="32">
        <v>1</v>
      </c>
      <c r="P221" s="31">
        <v>2742</v>
      </c>
      <c r="Q221" s="32">
        <v>0</v>
      </c>
      <c r="R221" s="31">
        <v>0</v>
      </c>
      <c r="S221" s="32">
        <v>0</v>
      </c>
      <c r="T221" s="31">
        <v>0</v>
      </c>
      <c r="U221" s="32">
        <v>0</v>
      </c>
      <c r="V221" s="31">
        <v>0</v>
      </c>
      <c r="W221" s="32">
        <v>0</v>
      </c>
      <c r="X221" s="31">
        <v>0</v>
      </c>
      <c r="Y221" s="32">
        <v>0</v>
      </c>
      <c r="Z221" s="31">
        <v>0</v>
      </c>
      <c r="AA221" s="32">
        <v>0</v>
      </c>
      <c r="AB221" s="31">
        <v>0</v>
      </c>
      <c r="AC221" s="32">
        <v>0</v>
      </c>
      <c r="AD221" s="38">
        <v>0</v>
      </c>
      <c r="AE221" s="18"/>
      <c r="AF221" s="62"/>
    </row>
    <row r="222" spans="2:32" ht="14.25" customHeight="1" x14ac:dyDescent="0.2">
      <c r="B222" s="24">
        <v>523</v>
      </c>
      <c r="C222" s="20" t="s">
        <v>145</v>
      </c>
      <c r="D222" s="28"/>
      <c r="E222" s="19"/>
      <c r="F222" s="25">
        <f>H222+J222+L222+N222+P222+R222+T222+V222+X222+Z222+AB222+AD222</f>
        <v>8652</v>
      </c>
      <c r="G222" s="39"/>
      <c r="H222" s="26">
        <f>H223</f>
        <v>0</v>
      </c>
      <c r="I222" s="39" t="s">
        <v>49</v>
      </c>
      <c r="J222" s="26">
        <f>J223</f>
        <v>0</v>
      </c>
      <c r="K222" s="39" t="s">
        <v>49</v>
      </c>
      <c r="L222" s="26">
        <f>L223</f>
        <v>8652</v>
      </c>
      <c r="M222" s="39" t="s">
        <v>49</v>
      </c>
      <c r="N222" s="26">
        <f>N223</f>
        <v>0</v>
      </c>
      <c r="O222" s="39" t="s">
        <v>49</v>
      </c>
      <c r="P222" s="26">
        <f>P223</f>
        <v>0</v>
      </c>
      <c r="Q222" s="39" t="s">
        <v>49</v>
      </c>
      <c r="R222" s="26">
        <f>R223</f>
        <v>0</v>
      </c>
      <c r="S222" s="39" t="s">
        <v>49</v>
      </c>
      <c r="T222" s="26">
        <f>T223</f>
        <v>0</v>
      </c>
      <c r="U222" s="39" t="s">
        <v>49</v>
      </c>
      <c r="V222" s="26">
        <f>V223</f>
        <v>0</v>
      </c>
      <c r="W222" s="39" t="s">
        <v>49</v>
      </c>
      <c r="X222" s="26">
        <f>X223</f>
        <v>0</v>
      </c>
      <c r="Y222" s="39" t="s">
        <v>49</v>
      </c>
      <c r="Z222" s="26">
        <f>Z223</f>
        <v>0</v>
      </c>
      <c r="AA222" s="39" t="s">
        <v>49</v>
      </c>
      <c r="AB222" s="26">
        <f>AB223</f>
        <v>0</v>
      </c>
      <c r="AC222" s="39" t="s">
        <v>49</v>
      </c>
      <c r="AD222" s="26">
        <f>AD223</f>
        <v>0</v>
      </c>
      <c r="AE222" s="18"/>
      <c r="AF222" s="62"/>
    </row>
    <row r="223" spans="2:32" ht="15" customHeight="1" x14ac:dyDescent="0.2">
      <c r="B223" s="24"/>
      <c r="C223" s="85" t="s">
        <v>146</v>
      </c>
      <c r="D223" s="34">
        <f t="shared" ref="D223" si="37">G223+I223+K223+M223+O223+Q223+S223+U223+W223+Y223+AA223+AC223</f>
        <v>1</v>
      </c>
      <c r="E223" s="33" t="s">
        <v>35</v>
      </c>
      <c r="F223" s="30">
        <f>SUM(H223,J223,L223,N223,P223,R223,T223,V223,X223,Z223,AB223,AD223)</f>
        <v>8652</v>
      </c>
      <c r="G223" s="32">
        <v>0</v>
      </c>
      <c r="H223" s="55">
        <v>0</v>
      </c>
      <c r="I223" s="32">
        <v>0</v>
      </c>
      <c r="J223" s="31">
        <v>0</v>
      </c>
      <c r="K223" s="32">
        <v>1</v>
      </c>
      <c r="L223" s="31">
        <v>8652</v>
      </c>
      <c r="M223" s="32">
        <v>0</v>
      </c>
      <c r="N223" s="31">
        <v>0</v>
      </c>
      <c r="O223" s="32">
        <v>0</v>
      </c>
      <c r="P223" s="31">
        <v>0</v>
      </c>
      <c r="Q223" s="32">
        <v>0</v>
      </c>
      <c r="R223" s="31">
        <v>0</v>
      </c>
      <c r="S223" s="32">
        <v>0</v>
      </c>
      <c r="T223" s="31">
        <v>0</v>
      </c>
      <c r="U223" s="32">
        <v>0</v>
      </c>
      <c r="V223" s="31">
        <v>0</v>
      </c>
      <c r="W223" s="32">
        <v>0</v>
      </c>
      <c r="X223" s="31">
        <v>0</v>
      </c>
      <c r="Y223" s="32">
        <v>0</v>
      </c>
      <c r="Z223" s="31">
        <v>0</v>
      </c>
      <c r="AA223" s="32">
        <v>0</v>
      </c>
      <c r="AB223" s="31">
        <v>0</v>
      </c>
      <c r="AC223" s="32">
        <v>0</v>
      </c>
      <c r="AD223" s="31">
        <v>0</v>
      </c>
      <c r="AE223" s="18"/>
      <c r="AF223" s="62"/>
    </row>
    <row r="224" spans="2:32" ht="13.5" customHeight="1" x14ac:dyDescent="0.2">
      <c r="B224" s="19">
        <v>5900</v>
      </c>
      <c r="C224" s="20" t="s">
        <v>148</v>
      </c>
      <c r="D224" s="28"/>
      <c r="E224" s="33" t="s">
        <v>34</v>
      </c>
      <c r="F224" s="50">
        <f>F225+F227</f>
        <v>11084</v>
      </c>
      <c r="G224" s="32"/>
      <c r="H224" s="50">
        <f>H225+H227</f>
        <v>0</v>
      </c>
      <c r="I224" s="39"/>
      <c r="J224" s="50">
        <f>J225+J227</f>
        <v>0</v>
      </c>
      <c r="K224" s="39"/>
      <c r="L224" s="50">
        <f>L225+L227</f>
        <v>0</v>
      </c>
      <c r="M224" s="39"/>
      <c r="N224" s="50">
        <f>N225+N227</f>
        <v>5300</v>
      </c>
      <c r="O224" s="39"/>
      <c r="P224" s="50">
        <f>P225+P227</f>
        <v>0</v>
      </c>
      <c r="Q224" s="39"/>
      <c r="R224" s="50">
        <f>R225+R227</f>
        <v>5784</v>
      </c>
      <c r="S224" s="39"/>
      <c r="T224" s="50">
        <f>T225+T227</f>
        <v>0</v>
      </c>
      <c r="U224" s="39"/>
      <c r="V224" s="50">
        <f>V225+V227</f>
        <v>0</v>
      </c>
      <c r="W224" s="39"/>
      <c r="X224" s="50">
        <f>X225+X227</f>
        <v>0</v>
      </c>
      <c r="Y224" s="39"/>
      <c r="Z224" s="50">
        <f>Z225+Z227</f>
        <v>0</v>
      </c>
      <c r="AA224" s="39"/>
      <c r="AB224" s="50">
        <f>AB225+AB227</f>
        <v>0</v>
      </c>
      <c r="AC224" s="39"/>
      <c r="AD224" s="50">
        <f>AD225+AD227</f>
        <v>0</v>
      </c>
      <c r="AE224" s="18"/>
    </row>
    <row r="225" spans="2:31" ht="13.5" customHeight="1" x14ac:dyDescent="0.2">
      <c r="B225" s="24">
        <v>591</v>
      </c>
      <c r="C225" s="20" t="s">
        <v>262</v>
      </c>
      <c r="D225" s="28"/>
      <c r="E225" s="33"/>
      <c r="F225" s="25">
        <f>H225+J225+L225+N225+P225+R225+T225+V225+X225+Z225+AB225+AD225</f>
        <v>5300</v>
      </c>
      <c r="G225" s="32"/>
      <c r="H225" s="50">
        <f>SUM(H226)</f>
        <v>0</v>
      </c>
      <c r="I225" s="39"/>
      <c r="J225" s="50">
        <f>SUM(J226)</f>
        <v>0</v>
      </c>
      <c r="K225" s="39"/>
      <c r="L225" s="50">
        <f>SUM(L226)</f>
        <v>0</v>
      </c>
      <c r="M225" s="39"/>
      <c r="N225" s="50">
        <f>SUM(N226)</f>
        <v>5300</v>
      </c>
      <c r="O225" s="39"/>
      <c r="P225" s="50">
        <f>SUM(P226)</f>
        <v>0</v>
      </c>
      <c r="Q225" s="39"/>
      <c r="R225" s="50">
        <f>SUM(R226)</f>
        <v>0</v>
      </c>
      <c r="S225" s="39"/>
      <c r="T225" s="50">
        <f>SUM(T226)</f>
        <v>0</v>
      </c>
      <c r="U225" s="39"/>
      <c r="V225" s="50">
        <f>SUM(V226)</f>
        <v>0</v>
      </c>
      <c r="W225" s="39"/>
      <c r="X225" s="50">
        <f>SUM(X226)</f>
        <v>0</v>
      </c>
      <c r="Y225" s="39"/>
      <c r="Z225" s="50">
        <f>SUM(Z226)</f>
        <v>0</v>
      </c>
      <c r="AA225" s="39"/>
      <c r="AB225" s="50">
        <f>SUM(AB226)</f>
        <v>0</v>
      </c>
      <c r="AC225" s="39"/>
      <c r="AD225" s="50">
        <f>SUM(AD226)</f>
        <v>0</v>
      </c>
      <c r="AE225" s="18"/>
    </row>
    <row r="226" spans="2:31" ht="13.5" customHeight="1" x14ac:dyDescent="0.2">
      <c r="B226" s="24"/>
      <c r="C226" s="85" t="s">
        <v>263</v>
      </c>
      <c r="D226" s="34">
        <f t="shared" ref="D226" si="38">G226+I226+K226+M226+O226+Q226+S226+U226+W226+Y226+AA226+AC226</f>
        <v>1</v>
      </c>
      <c r="E226" s="33" t="s">
        <v>34</v>
      </c>
      <c r="F226" s="30">
        <f>H226+J226+L226+N226+P226+R226+T226+V226+X226+Z226+AB226+AD226</f>
        <v>5300</v>
      </c>
      <c r="G226" s="32">
        <v>0</v>
      </c>
      <c r="H226" s="31">
        <v>0</v>
      </c>
      <c r="I226" s="32">
        <v>0</v>
      </c>
      <c r="J226" s="31">
        <v>0</v>
      </c>
      <c r="K226" s="32">
        <v>0</v>
      </c>
      <c r="L226" s="31">
        <v>0</v>
      </c>
      <c r="M226" s="32">
        <v>1</v>
      </c>
      <c r="N226" s="31">
        <v>5300</v>
      </c>
      <c r="O226" s="32">
        <v>0</v>
      </c>
      <c r="P226" s="31">
        <v>0</v>
      </c>
      <c r="Q226" s="32">
        <v>0</v>
      </c>
      <c r="R226" s="31">
        <v>0</v>
      </c>
      <c r="S226" s="32">
        <v>0</v>
      </c>
      <c r="T226" s="31">
        <v>0</v>
      </c>
      <c r="U226" s="32">
        <v>0</v>
      </c>
      <c r="V226" s="31">
        <v>0</v>
      </c>
      <c r="W226" s="32">
        <v>0</v>
      </c>
      <c r="X226" s="31">
        <v>0</v>
      </c>
      <c r="Y226" s="32">
        <v>0</v>
      </c>
      <c r="Z226" s="31">
        <v>0</v>
      </c>
      <c r="AA226" s="32">
        <v>0</v>
      </c>
      <c r="AB226" s="31">
        <v>0</v>
      </c>
      <c r="AC226" s="32">
        <v>0</v>
      </c>
      <c r="AD226" s="31">
        <v>0</v>
      </c>
      <c r="AE226" s="18"/>
    </row>
    <row r="227" spans="2:31" ht="24" customHeight="1" x14ac:dyDescent="0.2">
      <c r="B227" s="24">
        <v>597</v>
      </c>
      <c r="C227" s="20" t="s">
        <v>149</v>
      </c>
      <c r="D227" s="28"/>
      <c r="E227" s="33"/>
      <c r="F227" s="25">
        <f>H227+J227+L227+N227+P227+R227+T227+V227+X227+Z227+AB227+AD227</f>
        <v>5784</v>
      </c>
      <c r="G227" s="32"/>
      <c r="H227" s="50">
        <f>SUM(H228)</f>
        <v>0</v>
      </c>
      <c r="I227" s="39"/>
      <c r="J227" s="50">
        <f>SUM(J228)</f>
        <v>0</v>
      </c>
      <c r="K227" s="39"/>
      <c r="L227" s="50">
        <f>SUM(L228)</f>
        <v>0</v>
      </c>
      <c r="M227" s="39"/>
      <c r="N227" s="50">
        <f>SUM(N228)</f>
        <v>0</v>
      </c>
      <c r="O227" s="39"/>
      <c r="P227" s="50">
        <f>SUM(P228)</f>
        <v>0</v>
      </c>
      <c r="Q227" s="39"/>
      <c r="R227" s="50">
        <f>SUM(R228)</f>
        <v>5784</v>
      </c>
      <c r="S227" s="39"/>
      <c r="T227" s="50">
        <f>SUM(T228)</f>
        <v>0</v>
      </c>
      <c r="U227" s="39"/>
      <c r="V227" s="50">
        <f>SUM(V228)</f>
        <v>0</v>
      </c>
      <c r="W227" s="39"/>
      <c r="X227" s="50">
        <f>SUM(X228)</f>
        <v>0</v>
      </c>
      <c r="Y227" s="39"/>
      <c r="Z227" s="50">
        <f>SUM(Z228)</f>
        <v>0</v>
      </c>
      <c r="AA227" s="39"/>
      <c r="AB227" s="50">
        <f>SUM(AB228)</f>
        <v>0</v>
      </c>
      <c r="AC227" s="39"/>
      <c r="AD227" s="50">
        <f>SUM(AD228)</f>
        <v>0</v>
      </c>
      <c r="AE227" s="18"/>
    </row>
    <row r="228" spans="2:31" ht="24.75" customHeight="1" x14ac:dyDescent="0.2">
      <c r="B228" s="24"/>
      <c r="C228" s="85" t="s">
        <v>149</v>
      </c>
      <c r="D228" s="34">
        <f t="shared" ref="D228" si="39">G228+I228+K228+M228+O228+Q228+S228+U228+W228+Y228+AA228+AC228</f>
        <v>1</v>
      </c>
      <c r="E228" s="33" t="s">
        <v>34</v>
      </c>
      <c r="F228" s="37">
        <f>H228+J228+L228+N228+P228+R228+T228+V228+X228+Z228+AB228+AD228</f>
        <v>5784</v>
      </c>
      <c r="G228" s="44">
        <v>0</v>
      </c>
      <c r="H228" s="38">
        <v>0</v>
      </c>
      <c r="I228" s="44">
        <v>0</v>
      </c>
      <c r="J228" s="38">
        <v>0</v>
      </c>
      <c r="K228" s="44">
        <v>0</v>
      </c>
      <c r="L228" s="38">
        <v>0</v>
      </c>
      <c r="M228" s="44">
        <v>0</v>
      </c>
      <c r="N228" s="38">
        <v>0</v>
      </c>
      <c r="O228" s="44">
        <v>0</v>
      </c>
      <c r="P228" s="38">
        <v>0</v>
      </c>
      <c r="Q228" s="44">
        <v>1</v>
      </c>
      <c r="R228" s="38">
        <v>5784</v>
      </c>
      <c r="S228" s="44">
        <v>0</v>
      </c>
      <c r="T228" s="38">
        <v>0</v>
      </c>
      <c r="U228" s="44">
        <v>0</v>
      </c>
      <c r="V228" s="38">
        <v>0</v>
      </c>
      <c r="W228" s="44">
        <v>0</v>
      </c>
      <c r="X228" s="38">
        <v>0</v>
      </c>
      <c r="Y228" s="44">
        <v>0</v>
      </c>
      <c r="Z228" s="38">
        <v>0</v>
      </c>
      <c r="AA228" s="44">
        <v>0</v>
      </c>
      <c r="AB228" s="38">
        <v>0</v>
      </c>
      <c r="AC228" s="44">
        <v>0</v>
      </c>
      <c r="AD228" s="38">
        <v>0</v>
      </c>
      <c r="AE228" s="18"/>
    </row>
    <row r="229" spans="2:31" ht="17.25" customHeight="1" x14ac:dyDescent="0.2">
      <c r="B229" s="63"/>
      <c r="C229" s="79" t="s">
        <v>150</v>
      </c>
      <c r="D229" s="64"/>
      <c r="E229" s="65"/>
      <c r="F229" s="66" t="e">
        <f>SUM(F6+F148+F207)</f>
        <v>#REF!</v>
      </c>
      <c r="G229" s="66"/>
      <c r="H229" s="66" t="e">
        <f>SUM(H6+H148+H207)</f>
        <v>#REF!</v>
      </c>
      <c r="I229" s="66"/>
      <c r="J229" s="66" t="e">
        <f>SUM(J6+J148+J207)</f>
        <v>#REF!</v>
      </c>
      <c r="K229" s="66"/>
      <c r="L229" s="66" t="e">
        <f>SUM(L6+L148+L207)</f>
        <v>#REF!</v>
      </c>
      <c r="M229" s="66"/>
      <c r="N229" s="66" t="e">
        <f>SUM(N6+N148+N207)</f>
        <v>#REF!</v>
      </c>
      <c r="O229" s="66"/>
      <c r="P229" s="66" t="e">
        <f>SUM(P6+P148+P207)</f>
        <v>#REF!</v>
      </c>
      <c r="Q229" s="66"/>
      <c r="R229" s="66" t="e">
        <f>SUM(R6+R148+R207)</f>
        <v>#REF!</v>
      </c>
      <c r="S229" s="66"/>
      <c r="T229" s="66" t="e">
        <f>SUM(T6+T148+T207)</f>
        <v>#REF!</v>
      </c>
      <c r="U229" s="66"/>
      <c r="V229" s="66" t="e">
        <f>SUM(V6+V148+V207)</f>
        <v>#REF!</v>
      </c>
      <c r="W229" s="66"/>
      <c r="X229" s="66" t="e">
        <f>SUM(X6+X148+X207)</f>
        <v>#REF!</v>
      </c>
      <c r="Y229" s="66"/>
      <c r="Z229" s="66" t="e">
        <f>SUM(Z6+Z148+Z207)</f>
        <v>#REF!</v>
      </c>
      <c r="AA229" s="66"/>
      <c r="AB229" s="66" t="e">
        <f>SUM(AB6+AB148+AB207)</f>
        <v>#REF!</v>
      </c>
      <c r="AC229" s="66"/>
      <c r="AD229" s="66" t="e">
        <f>SUM(AD6+AD148+AD207)</f>
        <v>#REF!</v>
      </c>
      <c r="AE229" s="18"/>
    </row>
    <row r="230" spans="2:31" ht="17.25" customHeight="1" x14ac:dyDescent="0.2">
      <c r="B230" s="67"/>
      <c r="C230" s="80"/>
      <c r="D230" s="68"/>
      <c r="E230" s="69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  <c r="AB230" s="70"/>
      <c r="AC230" s="70"/>
      <c r="AD230" s="70"/>
      <c r="AE230" s="18"/>
    </row>
    <row r="231" spans="2:31" ht="17.25" customHeight="1" x14ac:dyDescent="0.2">
      <c r="B231" s="67"/>
      <c r="C231" s="80"/>
      <c r="D231" s="68"/>
      <c r="E231" s="69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  <c r="AB231" s="70"/>
      <c r="AC231" s="70"/>
      <c r="AD231" s="70"/>
      <c r="AE231" s="18"/>
    </row>
    <row r="232" spans="2:31" ht="17.25" customHeight="1" x14ac:dyDescent="0.2">
      <c r="B232" s="278" t="s">
        <v>269</v>
      </c>
      <c r="C232" s="278"/>
      <c r="D232" s="278"/>
      <c r="E232" s="278"/>
      <c r="F232" s="278"/>
      <c r="G232" s="278"/>
      <c r="H232" s="278"/>
      <c r="I232" s="278"/>
      <c r="J232" s="278"/>
      <c r="K232" s="278"/>
      <c r="L232" s="278"/>
      <c r="M232" s="278"/>
      <c r="N232" s="278"/>
      <c r="O232" s="278"/>
      <c r="P232" s="278"/>
      <c r="Q232" s="278"/>
      <c r="R232" s="278"/>
      <c r="S232" s="278"/>
      <c r="T232" s="278"/>
      <c r="U232" s="278"/>
      <c r="V232" s="278"/>
      <c r="W232" s="278"/>
      <c r="X232" s="278"/>
      <c r="Y232" s="278"/>
      <c r="Z232" s="278"/>
      <c r="AA232" s="278"/>
      <c r="AB232" s="278"/>
      <c r="AC232" s="278"/>
      <c r="AD232" s="278"/>
      <c r="AE232" s="18"/>
    </row>
    <row r="233" spans="2:31" ht="17.25" customHeight="1" x14ac:dyDescent="0.2">
      <c r="B233" s="67"/>
      <c r="C233" s="81"/>
      <c r="D233" s="72"/>
      <c r="E233" s="71"/>
      <c r="F233" s="73"/>
      <c r="G233" s="73"/>
      <c r="H233" s="73"/>
      <c r="I233" s="73"/>
      <c r="J233" s="73"/>
      <c r="K233" s="73"/>
      <c r="L233" s="73"/>
      <c r="M233" s="73"/>
      <c r="N233" s="73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  <c r="AA233" s="6"/>
      <c r="AB233" s="6"/>
      <c r="AC233" s="6"/>
      <c r="AD233" s="6"/>
      <c r="AE233" s="18"/>
    </row>
    <row r="234" spans="2:31" ht="17.25" customHeight="1" x14ac:dyDescent="0.2">
      <c r="B234" s="67"/>
      <c r="C234" s="81"/>
      <c r="D234" s="72"/>
      <c r="E234" s="71"/>
      <c r="F234" s="73"/>
      <c r="G234" s="73"/>
      <c r="H234" s="73"/>
      <c r="I234" s="73"/>
      <c r="J234" s="73"/>
      <c r="K234" s="73"/>
      <c r="L234" s="73"/>
      <c r="M234" s="73"/>
      <c r="N234" s="73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  <c r="AA234" s="6"/>
      <c r="AB234" s="6"/>
      <c r="AC234" s="6"/>
      <c r="AD234" s="6"/>
      <c r="AE234" s="18"/>
    </row>
    <row r="235" spans="2:31" ht="17.25" customHeight="1" x14ac:dyDescent="0.2">
      <c r="B235" s="74"/>
      <c r="C235" s="82"/>
      <c r="D235" s="75"/>
      <c r="E235" s="76"/>
      <c r="F235" s="71"/>
      <c r="G235" s="71"/>
      <c r="H235" s="71"/>
      <c r="I235" s="71"/>
      <c r="J235" s="71"/>
      <c r="K235" s="71"/>
      <c r="L235" s="71"/>
      <c r="M235" s="97"/>
      <c r="N235" s="97"/>
      <c r="O235" s="98"/>
      <c r="P235" s="98"/>
      <c r="Q235" s="98"/>
      <c r="R235" s="67"/>
      <c r="S235" s="67"/>
      <c r="T235" s="67"/>
      <c r="U235" s="67"/>
      <c r="V235" s="67"/>
      <c r="W235" s="67"/>
      <c r="X235" s="67"/>
      <c r="Y235" s="77"/>
      <c r="Z235" s="67"/>
      <c r="AA235" s="74"/>
      <c r="AB235" s="74"/>
      <c r="AC235" s="74"/>
      <c r="AD235" s="74"/>
      <c r="AE235" s="18"/>
    </row>
    <row r="236" spans="2:31" ht="17.25" customHeight="1" x14ac:dyDescent="0.2">
      <c r="B236" s="279" t="s">
        <v>271</v>
      </c>
      <c r="C236" s="279"/>
      <c r="D236" s="279"/>
      <c r="E236" s="279"/>
      <c r="F236" s="279"/>
      <c r="G236" s="279"/>
      <c r="H236" s="279"/>
      <c r="I236" s="279"/>
      <c r="J236" s="279"/>
      <c r="K236" s="279"/>
      <c r="L236" s="279"/>
      <c r="M236" s="279"/>
      <c r="N236" s="279"/>
      <c r="O236" s="279"/>
      <c r="P236" s="279"/>
      <c r="Q236" s="279"/>
      <c r="R236" s="279"/>
      <c r="S236" s="279"/>
      <c r="T236" s="279"/>
      <c r="U236" s="279"/>
      <c r="V236" s="279"/>
      <c r="W236" s="279"/>
      <c r="X236" s="279"/>
      <c r="Y236" s="279"/>
      <c r="Z236" s="279"/>
      <c r="AA236" s="279"/>
      <c r="AB236" s="279"/>
      <c r="AC236" s="279"/>
      <c r="AD236" s="279"/>
      <c r="AE236" s="18"/>
    </row>
    <row r="237" spans="2:31" ht="17.25" customHeight="1" x14ac:dyDescent="0.2"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</sheetData>
  <mergeCells count="8">
    <mergeCell ref="C4:M4"/>
    <mergeCell ref="B232:AD232"/>
    <mergeCell ref="B236:AD236"/>
    <mergeCell ref="B1:AD1"/>
    <mergeCell ref="B2:C2"/>
    <mergeCell ref="D2:G2"/>
    <mergeCell ref="B3:C3"/>
    <mergeCell ref="D3:I3"/>
  </mergeCells>
  <pageMargins left="0.25" right="0.25" top="0.75" bottom="0.75" header="0.3" footer="0.3"/>
  <pageSetup paperSize="5" scale="45" orientation="landscape" r:id="rId1"/>
  <headerFooter>
    <oddHeader xml:space="preserve">&amp;C&amp;"Arial,Negrita"&amp;12PROGRAMA ANUAL DE ADQUISIONES 2022
CALENDARIZACIÓN DEL GASTO 2022
&amp;"Arial,Normal"&amp;10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sspc</vt:lpstr>
      <vt:lpstr>PAA 2022</vt:lpstr>
      <vt:lpstr>'PAA 2022'!Títulos_a_imprimir</vt:lpstr>
      <vt:lpstr>sspc!Títulos_a_imprimir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Equipo4</dc:creator>
  <cp:lastModifiedBy>RECURSOS MATERIALES</cp:lastModifiedBy>
  <cp:lastPrinted>2021-10-20T19:42:23Z</cp:lastPrinted>
  <dcterms:created xsi:type="dcterms:W3CDTF">2016-05-26T16:43:50Z</dcterms:created>
  <dcterms:modified xsi:type="dcterms:W3CDTF">2021-10-21T19:40:57Z</dcterms:modified>
</cp:coreProperties>
</file>